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C:\Users\drentha\Documents\temp\"/>
    </mc:Choice>
  </mc:AlternateContent>
  <bookViews>
    <workbookView xWindow="28680" yWindow="-120" windowWidth="29040" windowHeight="1584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externalReferences>
    <externalReference r:id="rId7"/>
  </externalReferences>
  <definedNames>
    <definedName name="_xlnm.Print_Area" localSheetId="4">'All other expenses'!$A$1:$E$23</definedName>
    <definedName name="_xlnm.Print_Area" localSheetId="5">'Gifts and benefits'!$A$1:$F$67</definedName>
    <definedName name="_xlnm.Print_Area" localSheetId="0">'Guidance for agencies'!$A$1:$A$58</definedName>
    <definedName name="_xlnm.Print_Area" localSheetId="3">Hospitality!$A$1:$E$22</definedName>
    <definedName name="_xlnm.Print_Area" localSheetId="1">'Summary and sign-off'!$A$1:$F$23</definedName>
    <definedName name="_xlnm.Print_Area" localSheetId="2">Travel!$A$1:$E$103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92" i="1" l="1"/>
  <c r="B69" i="1" l="1"/>
  <c r="B25" i="1"/>
  <c r="B81" i="1" l="1"/>
  <c r="B61" i="1"/>
  <c r="B60" i="1"/>
  <c r="B54" i="1"/>
  <c r="B53" i="1"/>
  <c r="B52" i="1"/>
  <c r="B49" i="1"/>
  <c r="B12" i="1" l="1"/>
  <c r="B45" i="1" l="1"/>
  <c r="B43" i="1"/>
  <c r="B39" i="1"/>
  <c r="B35" i="1"/>
  <c r="B31" i="1"/>
  <c r="B41" i="1" l="1"/>
  <c r="B77" i="1" l="1"/>
  <c r="B76" i="1"/>
  <c r="B74" i="1"/>
  <c r="B73" i="1"/>
  <c r="B80" i="1" l="1"/>
  <c r="B44" i="1"/>
  <c r="B15" i="3"/>
  <c r="B79" i="1"/>
  <c r="B30" i="1"/>
  <c r="B32" i="1"/>
  <c r="B75" i="1"/>
  <c r="B34" i="1"/>
  <c r="B48" i="1"/>
  <c r="B47" i="1"/>
  <c r="B18" i="1"/>
  <c r="B40" i="1"/>
  <c r="B14" i="1"/>
  <c r="B78" i="1"/>
  <c r="B38" i="1"/>
  <c r="B37" i="1"/>
  <c r="C92" i="1" l="1"/>
  <c r="C69" i="1"/>
  <c r="D56" i="4" l="1"/>
  <c r="C17" i="3"/>
  <c r="C15" i="2"/>
  <c r="C25" i="1"/>
  <c r="B6" i="13" l="1"/>
  <c r="E59" i="13"/>
  <c r="C59" i="13"/>
  <c r="C58" i="4"/>
  <c r="C57" i="4"/>
  <c r="B59" i="13" l="1"/>
  <c r="B58" i="13"/>
  <c r="D58" i="13"/>
  <c r="B57" i="13"/>
  <c r="D57" i="13"/>
  <c r="D56" i="13"/>
  <c r="B56" i="13"/>
  <c r="D55" i="13"/>
  <c r="B55" i="13"/>
  <c r="D54" i="13"/>
  <c r="B54" i="13"/>
  <c r="B2" i="4"/>
  <c r="B3" i="4"/>
  <c r="B2" i="3"/>
  <c r="B3" i="3"/>
  <c r="B2" i="2"/>
  <c r="B3" i="2"/>
  <c r="B2" i="1"/>
  <c r="B3" i="1"/>
  <c r="F57" i="13" l="1"/>
  <c r="D15" i="2" s="1"/>
  <c r="F59" i="13"/>
  <c r="E56" i="4" s="1"/>
  <c r="F58" i="13"/>
  <c r="D17" i="3" s="1"/>
  <c r="F56" i="13"/>
  <c r="D92" i="1" s="1"/>
  <c r="F55" i="13"/>
  <c r="D69" i="1" s="1"/>
  <c r="F54" i="13"/>
  <c r="D25" i="1" s="1"/>
  <c r="C16" i="13" l="1"/>
  <c r="C17" i="13"/>
  <c r="B5" i="4" l="1"/>
  <c r="B4" i="4"/>
  <c r="B5" i="3"/>
  <c r="B4" i="3"/>
  <c r="B5" i="2"/>
  <c r="B4" i="2"/>
  <c r="B5" i="1"/>
  <c r="B4" i="1"/>
  <c r="C15" i="13" l="1"/>
  <c r="F12" i="13" l="1"/>
  <c r="C56" i="4"/>
  <c r="F11" i="13" s="1"/>
  <c r="F13" i="13" l="1"/>
  <c r="B17" i="13"/>
  <c r="B16" i="13"/>
  <c r="B15" i="13"/>
  <c r="B17" i="3" l="1"/>
  <c r="B13" i="13" s="1"/>
  <c r="B15" i="2"/>
  <c r="B12" i="13" s="1"/>
  <c r="B11" i="13" l="1"/>
  <c r="B94"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8" authorId="0" shapeId="0">
      <text>
        <r>
          <rPr>
            <sz val="9"/>
            <color indexed="81"/>
            <rFont val="Tahoma"/>
            <family val="2"/>
          </rPr>
          <t xml:space="preserve">
Insert additional rows as needed:
- 'right click' on a row number (left of screen)
- select 'Insert' (this will insert a row above it)
</t>
        </r>
      </text>
    </comment>
    <comment ref="A72"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<sst xmlns="http://schemas.openxmlformats.org/spreadsheetml/2006/main" count="747" uniqueCount="410">
  <si>
    <t>All Other Expenses</t>
  </si>
  <si>
    <t>Total travel expenses</t>
  </si>
  <si>
    <t xml:space="preserve">Organisation Name </t>
  </si>
  <si>
    <t>Chief Executive</t>
  </si>
  <si>
    <t>International, domestic and local travel expenses</t>
  </si>
  <si>
    <t>How to present information</t>
  </si>
  <si>
    <t>Chief Executive Expense Disclosure</t>
  </si>
  <si>
    <t>Notes</t>
  </si>
  <si>
    <t xml:space="preserve">Notes </t>
  </si>
  <si>
    <t>* Headings on following tabs will pre populate with what you enter on this tab</t>
  </si>
  <si>
    <t xml:space="preserve">CEs disclose the expenses, gifts &amp; hospitality they have expended or been offered using this SSC Excel workbook. </t>
  </si>
  <si>
    <t>When and how often are disclosures made?</t>
  </si>
  <si>
    <t>Hospitality</t>
  </si>
  <si>
    <t>Total cost will appear automatically once you put information in rows above.</t>
  </si>
  <si>
    <t>Purpose</t>
  </si>
  <si>
    <t>A one-off offer of something worth $25 is not included, but if the offer is made more than once a year, it should be disclosed.</t>
  </si>
  <si>
    <t>The purpose of regular public disclosure of Chief Executive's (CE) expenses is to provide transparency and accountability for discretionary expenditure by CEs of Public Service departments and statutory Crown entities.</t>
  </si>
  <si>
    <t>What is covered?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</si>
  <si>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</si>
  <si>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</si>
  <si>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</si>
  <si>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</si>
  <si>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</si>
  <si>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</si>
  <si>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The Disclosures webpage could be headed with a statement such as: “(This agency) is disclosing the Chief Executive’s expenses, gifts and hospitality as part of its commitment to transparency and accountability".</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</si>
  <si>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</si>
  <si>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CEs formally approve completed Excel workbooks and an appropriate person reviews them.</t>
  </si>
  <si>
    <t>All expenses for items experienced, used or declined by CEs in performing their role are required to be disclosed, whether paid by credit card or invoiced.</t>
  </si>
  <si>
    <t>Figures exclude GST</t>
  </si>
  <si>
    <t>GST on costs</t>
  </si>
  <si>
    <t>Other expenses</t>
  </si>
  <si>
    <t>Cost in NZ$</t>
  </si>
  <si>
    <t>Chief Executive Gifts and Benefits Disclosure</t>
  </si>
  <si>
    <r>
      <t xml:space="preserve">Offered by 
</t>
    </r>
    <r>
      <rPr>
        <sz val="10"/>
        <color theme="0"/>
        <rFont val="Arial"/>
        <family val="2"/>
      </rPr>
      <t>(who made the offer?)</t>
    </r>
  </si>
  <si>
    <t>Declined</t>
  </si>
  <si>
    <t>Offered</t>
  </si>
  <si>
    <t>Accepted</t>
  </si>
  <si>
    <t>Include gifts and benefits that are declined.</t>
  </si>
  <si>
    <t>Cultural item - not appropriate to value</t>
  </si>
  <si>
    <t>Under $100</t>
  </si>
  <si>
    <t>$500 - $1,000</t>
  </si>
  <si>
    <t>$100 - $500</t>
  </si>
  <si>
    <t>Over $1,000</t>
  </si>
  <si>
    <t>Estimate not possible</t>
  </si>
  <si>
    <r>
      <t xml:space="preserve">Local Travel    </t>
    </r>
    <r>
      <rPr>
        <sz val="12"/>
        <color theme="0"/>
        <rFont val="Arial"/>
        <family val="2"/>
      </rPr>
      <t>(within City, excluding travel to airport)</t>
    </r>
  </si>
  <si>
    <t>International Travel</t>
  </si>
  <si>
    <t>Local Travel</t>
  </si>
  <si>
    <t>Gifts and benefits</t>
  </si>
  <si>
    <t>Summary of expenses</t>
  </si>
  <si>
    <t>Date(s)*</t>
  </si>
  <si>
    <t>* Any non-standard date format or date outside 1 July 2018 - 30 June 2019 will raise an alert. Check entry and select 'Yes' to accept/continue.</t>
  </si>
  <si>
    <r>
      <t xml:space="preserve">Purpose of expense
</t>
    </r>
    <r>
      <rPr>
        <sz val="10"/>
        <color theme="0"/>
        <rFont val="Arial"/>
        <family val="2"/>
      </rPr>
      <t>(e.g. subscription part of employment agreement, development as agreed with SSC)</t>
    </r>
  </si>
  <si>
    <t>Gifts and Benefits over $50 annual value</t>
  </si>
  <si>
    <t>Number of gifts/benefits will update automatically once you put information in rows above.</t>
  </si>
  <si>
    <t>Disclosed Information - this workbook includes a tab for each of the following categories:</t>
  </si>
  <si>
    <t>Travel</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</si>
  <si>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</si>
  <si>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</si>
  <si>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</si>
  <si>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Further assistance</t>
  </si>
  <si>
    <t>Summary and sign-off</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</si>
  <si>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</si>
  <si>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Provide full information for every entry. The alert "Some records may be incomplete" will show in the 'Total' line if any expense has 'Cost' or 'Type of expense' missing, or, any gift has 'Accepted/Declined', 'Description' or 'Estimated value' missing.</t>
  </si>
  <si>
    <t>This disclosure has been approved by the Chief Executive</t>
  </si>
  <si>
    <t>Figures include GST (where applicable)</t>
  </si>
  <si>
    <r>
      <t>GST inc / exc</t>
    </r>
    <r>
      <rPr>
        <b/>
        <sz val="10"/>
        <rFont val="Arial"/>
        <family val="2"/>
      </rPr>
      <t/>
    </r>
  </si>
  <si>
    <t>** Create a new workbook for a new Chief Executive</t>
  </si>
  <si>
    <t>Not yet indicated</t>
  </si>
  <si>
    <t>Complete separate tables for each category using the tabs provided in this Excel workbook: Travel, Hospitality, Gifts and Benefits, All other expenses.</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</si>
  <si>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</si>
  <si>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</si>
  <si>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Uploading the workbook - please ensure it is easy to find on your website.</t>
  </si>
  <si>
    <t>Count</t>
  </si>
  <si>
    <t>GST inclusion inconsistent</t>
  </si>
  <si>
    <r>
      <t xml:space="preserve">Provide information using this SSC Excel workbook: </t>
    </r>
    <r>
      <rPr>
        <u/>
        <sz val="11"/>
        <color rgb="FF0070C0"/>
        <rFont val="Arial"/>
        <family val="2"/>
      </rPr>
      <t>http://www.ssc.govt.nz/ce-expenses-disclosure</t>
    </r>
  </si>
  <si>
    <r>
      <rPr>
        <sz val="11"/>
        <rFont val="Arial"/>
        <family val="2"/>
      </rPr>
      <t>For help with publishing on data.govt contact</t>
    </r>
    <r>
      <rPr>
        <sz val="11"/>
        <color theme="10"/>
        <rFont val="Arial"/>
        <family val="2"/>
      </rPr>
      <t xml:space="preserve"> </t>
    </r>
    <r>
      <rPr>
        <u/>
        <sz val="11"/>
        <color theme="10"/>
        <rFont val="Arial"/>
        <family val="2"/>
      </rPr>
      <t>info@data.govt.nz.</t>
    </r>
  </si>
  <si>
    <t>Location(s)</t>
  </si>
  <si>
    <t>Disclosure period start</t>
  </si>
  <si>
    <t>Disclosure period end</t>
  </si>
  <si>
    <t>Disclosure period start***</t>
  </si>
  <si>
    <t>Disclosure period end***</t>
  </si>
  <si>
    <t>*** Update if a shorter or different period is covered</t>
  </si>
  <si>
    <r>
      <t xml:space="preserve">Was the gift accepted?
</t>
    </r>
    <r>
      <rPr>
        <sz val="10"/>
        <color theme="0"/>
        <rFont val="Arial"/>
        <family val="2"/>
      </rPr>
      <t>(drop-down list in cell)</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</si>
  <si>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</si>
  <si>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t>Travel expenses</t>
  </si>
  <si>
    <t>Disclosures cover the year to 30 June and are expected to be published by 31 July.</t>
  </si>
  <si>
    <t>Chief Executive Expense Disclosures: A Guide for Agency Staff</t>
  </si>
  <si>
    <r>
      <t xml:space="preserve">Type of expense
</t>
    </r>
    <r>
      <rPr>
        <sz val="10"/>
        <color theme="0"/>
        <rFont val="Arial"/>
        <family val="2"/>
      </rPr>
      <t>(what and for how many e.g. dinner for 5)</t>
    </r>
  </si>
  <si>
    <r>
      <t xml:space="preserve">Type of expense
</t>
    </r>
    <r>
      <rPr>
        <sz val="10"/>
        <color theme="0"/>
        <rFont val="Arial"/>
        <family val="2"/>
      </rPr>
      <t>(e.g. taxi, parking, bus)</t>
    </r>
  </si>
  <si>
    <r>
      <t xml:space="preserve">Purpose of hospitality
</t>
    </r>
    <r>
      <rPr>
        <sz val="10"/>
        <color theme="0"/>
        <rFont val="Arial"/>
        <family val="2"/>
      </rPr>
      <t xml:space="preserve">(e.g. hosting delegation from China, building relationships, team building) </t>
    </r>
  </si>
  <si>
    <t>Publishing clear and detailed disclosures is integral to building and maintaining the public's trust and confidence in the State services.</t>
  </si>
  <si>
    <t>Domestic Travel</t>
  </si>
  <si>
    <r>
      <t xml:space="preserve">Domestic Travel   </t>
    </r>
    <r>
      <rPr>
        <sz val="12"/>
        <color theme="0"/>
        <rFont val="Arial"/>
        <family val="2"/>
      </rPr>
      <t xml:space="preserve"> (within NZ, including travel to and from local airport)</t>
    </r>
  </si>
  <si>
    <t>Include items such as invitations to functions and events, event tickets, gifts from overseas counterparts and commercial organisations (including that accepted by immediate family members).</t>
  </si>
  <si>
    <t>This disclosure has not yet been approved by the Chief Executive</t>
  </si>
  <si>
    <t>Number offered</t>
  </si>
  <si>
    <t>Number accepted</t>
  </si>
  <si>
    <t>Number declined</t>
  </si>
  <si>
    <t>Chief Executive Expenses, Gifts and Benefits Disclosure - summary &amp; sign-off*</t>
  </si>
  <si>
    <t>Chief Executive**</t>
  </si>
  <si>
    <t>Other sign-off****</t>
  </si>
  <si>
    <t>**** This disclosure must be approved by the Chief Executive and another appropriate party, e.g. Board Chair, Chief Financial Officer or Audit and Risk Committee member</t>
  </si>
  <si>
    <r>
      <t xml:space="preserve">Type of expense
</t>
    </r>
    <r>
      <rPr>
        <sz val="10"/>
        <color theme="0"/>
        <rFont val="Arial"/>
        <family val="2"/>
      </rPr>
      <t>(e.g. hotel, airfares, taxis, meals &amp; for how many people)</t>
    </r>
  </si>
  <si>
    <t>Whether costs are GST exclusive or inclusive needs to be consistent on each sheet, and ideally should be consistent across all sheets. You have the option to use GST exclusive or inclusive as it may depend how you get your source information.</t>
  </si>
  <si>
    <t>Agency totals check</t>
  </si>
  <si>
    <t>Data and totals checked on all sheets</t>
  </si>
  <si>
    <t>Data and totals have not yet been checked and confirmed for any sheet</t>
  </si>
  <si>
    <t>Some data and totals have not yet been checked and confirmed</t>
  </si>
  <si>
    <t>Gifts and benefits check</t>
  </si>
  <si>
    <t>Hospitality check</t>
  </si>
  <si>
    <t>All other expenses check</t>
  </si>
  <si>
    <t>Travel checks</t>
  </si>
  <si>
    <t>This tab contains a summary of the information presented: it includes a single place to update entity information, running totals of the different types of expenses and gifts/benefits, and records the required checks and sign-offs before publication.</t>
  </si>
  <si>
    <t>Not all lines have an entry for "Cost in NZ$" and "Type of expense"</t>
  </si>
  <si>
    <t>Not all lines have an entry for "Description", "Was the gift accepted?" and "Estimated value in NZ$"</t>
  </si>
  <si>
    <t>Data and totals on this worksheet have NOT YET BEEN CHECKED AND CONFIRMED</t>
  </si>
  <si>
    <t>Data and totals on this worksheet checked and confirmed</t>
  </si>
  <si>
    <t>Check that # of 'costs' = 'type of expenses' (also "accepted/declined" for gifts &amp; benefits)</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</si>
  <si>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</si>
  <si>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r>
      <rPr>
        <sz val="11"/>
        <rFont val="Arial"/>
        <family val="2"/>
      </rPr>
      <t xml:space="preserve">The following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</si>
  <si>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Provide information using this SSC Excel workbook: </t>
    </r>
    <r>
      <rPr>
        <u/>
        <sz val="11"/>
        <color theme="10"/>
        <rFont val="Arial"/>
        <family val="2"/>
      </rPr>
      <t>http://www.ssc.govt.nz/ce-expenses-disclosure</t>
    </r>
  </si>
  <si>
    <r>
      <rPr>
        <sz val="11"/>
        <rFont val="Arial"/>
        <family val="2"/>
      </rPr>
      <t xml:space="preserve">The above is a summary from "Chief Executive Expense Disclosures: A Guide for Agency Staff":  </t>
    </r>
    <r>
      <rPr>
        <u/>
        <sz val="11"/>
        <color theme="10"/>
        <rFont val="Arial"/>
        <family val="2"/>
      </rPr>
      <t xml:space="preserve">http://www.ssc.govt.nz/sites/all/files/ce-expense-disclosures-guide-agency-staff-2017.docx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</si>
  <si>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</si>
  <si>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</si>
  <si>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In the following worksheets, cells shaded light blue require input. All other cells are locked to prevent change.</t>
  </si>
  <si>
    <r>
      <t xml:space="preserve">This summary page updates automatically from the 'Travel', 'Hospitality', 'All other expenses', and 'Gifts and benefits' tabs.
</t>
    </r>
    <r>
      <rPr>
        <b/>
        <sz val="10"/>
        <rFont val="Arial"/>
        <family val="2"/>
      </rPr>
      <t xml:space="preserve">
Throughout this workbook, input cells are shaded light blue.</t>
    </r>
  </si>
  <si>
    <r>
      <t xml:space="preserve">Other comments
</t>
    </r>
    <r>
      <rPr>
        <sz val="10"/>
        <color theme="0"/>
        <rFont val="Arial"/>
        <family val="2"/>
      </rPr>
      <t>(e.g. if given to others, whom?)</t>
    </r>
  </si>
  <si>
    <t>All other expenditure incurred by the chief executive that is not travel, hospitality or gifts.
Include e.g. phone and data costs, subscriptions, membership fees, conference fees, professional development costs, books and anything else.</t>
  </si>
  <si>
    <r>
      <t xml:space="preserve">Description
</t>
    </r>
    <r>
      <rPr>
        <sz val="10"/>
        <color theme="0"/>
        <rFont val="Arial"/>
        <family val="2"/>
      </rPr>
      <t>(e.g. event tickets, etc)</t>
    </r>
  </si>
  <si>
    <t xml:space="preserve">Total hospitality expenses </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</si>
  <si>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</si>
  <si>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Complete all fields. The header (organisation name, CE name and reporting period) will pre-populate once you enter it on the 'Summary and sign-off' tab.</t>
  </si>
  <si>
    <t>Ensure the disclosure is for the full reporting period. Include separate disclosures for each CE, including Acting CEs.</t>
  </si>
  <si>
    <t>Chief Executive approval****</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</si>
  <si>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</si>
  <si>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All hospitality expenses provided by the chief executive in the context of his/her job to anyone external to the Public Service or statutory Crown entities.</t>
  </si>
  <si>
    <t xml:space="preserve">Total other expenses </t>
  </si>
  <si>
    <t>Error - this total includes data from 'hidden' rows</t>
  </si>
  <si>
    <t>Check - there are no hidden rows with data</t>
  </si>
  <si>
    <t>Check - each entry provides sufficient information</t>
  </si>
  <si>
    <t>These checks (F53 to F61) are imperfect - they count the entries in each column and checks these totals are the same</t>
  </si>
  <si>
    <t>Text required for validation and checks - don't change, move, delete or overwrite</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</si>
  <si>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</si>
  <si>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</si>
  <si>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Cost in NZ$**</t>
  </si>
  <si>
    <r>
      <t xml:space="preserve">Purpose of travel
</t>
    </r>
    <r>
      <rPr>
        <sz val="10"/>
        <color theme="0"/>
        <rFont val="Arial"/>
        <family val="2"/>
      </rPr>
      <t>(e.g. attending XYZ conference for 3 days)***</t>
    </r>
  </si>
  <si>
    <r>
      <t xml:space="preserve">Purpose of travel
</t>
    </r>
    <r>
      <rPr>
        <sz val="10"/>
        <color theme="0"/>
        <rFont val="Arial"/>
        <family val="2"/>
      </rPr>
      <t>(e.g. visiting district office for two days...)***</t>
    </r>
  </si>
  <si>
    <r>
      <t>Purpose of travel</t>
    </r>
    <r>
      <rPr>
        <sz val="10"/>
        <color theme="0"/>
        <rFont val="Arial"/>
        <family val="2"/>
      </rPr>
      <t xml:space="preserve">
(e.g. meeting with Minister)***</t>
    </r>
  </si>
  <si>
    <t>Group expenditure relating to each overseas trip.</t>
  </si>
  <si>
    <t>*** Please include sufficient information to explain the trip and its costs including destination and duration.</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</si>
  <si>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</si>
  <si>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The subtotals and totals should appear and update automatically, once you add information to the rows above. Insert more rows as you need - right click on the row number (at the left of screen) and select 'Insert' - new row will insert above.</t>
  </si>
  <si>
    <t>Subtotal - local travel</t>
  </si>
  <si>
    <t>Subtotals and totals will appear automatically once you put information in rows above.</t>
  </si>
  <si>
    <t>Subtotal - international travel</t>
  </si>
  <si>
    <t>Subtotal - domestic travel</t>
  </si>
  <si>
    <t>** Note that GST may not apply to overseas purchases.</t>
  </si>
  <si>
    <t>Insert additional rows as needed: right click on a row number (left of screen) and select Insert - this will insert a row above selected row.</t>
  </si>
  <si>
    <t>Hospitality Offered to Third Parties*</t>
  </si>
  <si>
    <t>** Any non-standard date format or date outside 1 July 2018 - 30 June 2019 will raise an alert. Check entry and select 'Yes' to accept/continue.</t>
  </si>
  <si>
    <t>* Third parties include people and organisations external to the public service or statutory Crown entities.</t>
  </si>
  <si>
    <t>Date(s)**</t>
  </si>
  <si>
    <r>
      <t xml:space="preserve">Type of expense
</t>
    </r>
    <r>
      <rPr>
        <sz val="10"/>
        <color theme="0"/>
        <rFont val="Arial"/>
        <family val="2"/>
      </rPr>
      <t>(e.g. phone and data costs, membership fees)</t>
    </r>
  </si>
  <si>
    <r>
      <t xml:space="preserve">Description
</t>
    </r>
    <r>
      <rPr>
        <sz val="10"/>
        <color theme="0"/>
        <rFont val="Arial"/>
        <family val="2"/>
      </rPr>
      <t>(e.g. event tickets, etc.)</t>
    </r>
  </si>
  <si>
    <t>Total count of gift/benefit entries:</t>
  </si>
  <si>
    <t>Mark clearly if there is no information to disclose - provide a note to this effect in the 'Date' column (column A) for each travel category (local, domestic and international).</t>
  </si>
  <si>
    <t>Mark clearly if there is no information to disclose - provide a note to this effect in the 'Date' column (column A).</t>
  </si>
  <si>
    <t>GST on values</t>
  </si>
  <si>
    <t>PHARMAC</t>
  </si>
  <si>
    <t>Sarah Fitt</t>
  </si>
  <si>
    <t>Canberra, Australia</t>
  </si>
  <si>
    <t>13.11.2018</t>
  </si>
  <si>
    <t>Attending Vancouver Group meeting 3 days</t>
  </si>
  <si>
    <t>Taxi</t>
  </si>
  <si>
    <t>Airfares</t>
  </si>
  <si>
    <t>04.07.2018</t>
  </si>
  <si>
    <t>09.07.2018</t>
  </si>
  <si>
    <t>17.07.2018</t>
  </si>
  <si>
    <t>18.07.2018</t>
  </si>
  <si>
    <t>16.11.2018</t>
  </si>
  <si>
    <t>22.11.2018</t>
  </si>
  <si>
    <t>23.11.2018</t>
  </si>
  <si>
    <t>27.11.2018</t>
  </si>
  <si>
    <t>06.12.2018</t>
  </si>
  <si>
    <t>Wellington</t>
  </si>
  <si>
    <t>Auckland</t>
  </si>
  <si>
    <t>05.07.2018</t>
  </si>
  <si>
    <t>15.08.2018</t>
  </si>
  <si>
    <t>Nelson</t>
  </si>
  <si>
    <t>24.10.2018</t>
  </si>
  <si>
    <t>Christchurch</t>
  </si>
  <si>
    <t>16.10.2018</t>
  </si>
  <si>
    <t>17.11.2018</t>
  </si>
  <si>
    <t>07.12.2018</t>
  </si>
  <si>
    <t>14.08.2018</t>
  </si>
  <si>
    <t>Coaching</t>
  </si>
  <si>
    <t>New Zealand</t>
  </si>
  <si>
    <t>02.11.2018</t>
  </si>
  <si>
    <t>Flights</t>
  </si>
  <si>
    <t>3 nights accommodation</t>
  </si>
  <si>
    <t xml:space="preserve">Meeting with the Director General of Health at Ministry of Health </t>
  </si>
  <si>
    <t>Meeting with Nelson Marlborough DHB Chief Executive</t>
  </si>
  <si>
    <t>To Wellington Airport</t>
  </si>
  <si>
    <t>From Wellington Airport</t>
  </si>
  <si>
    <t>Meeting with Canterbury DHB CE and Chair</t>
  </si>
  <si>
    <t>21.09.2018</t>
  </si>
  <si>
    <t xml:space="preserve">Canberra, Australia </t>
  </si>
  <si>
    <t>ACT Cab AUD $27.41 @ 0.9330 - Taxi</t>
  </si>
  <si>
    <t>ACT Cab AUD $26.49 @ 0.9330 - Taxi</t>
  </si>
  <si>
    <t>Professional Development</t>
  </si>
  <si>
    <t>Meeting with Ministry of Health staff</t>
  </si>
  <si>
    <t>Meeting with Auckland DHB Chair and Chief Executive and meeting with Auckland DHB Pharmacy staff</t>
  </si>
  <si>
    <t>University of Otago - 2019 Cancer Care Conference - Daily Registration (31 January)</t>
  </si>
  <si>
    <t>Conference fee</t>
  </si>
  <si>
    <t>UBC International Summit on Orphan Drug Reimbursement, Pricing and Policy</t>
  </si>
  <si>
    <t>Calgary, Canada</t>
  </si>
  <si>
    <t>Travel cancellation fee - conference postponed to March 2019</t>
  </si>
  <si>
    <t>Presenting to Southern Cross Health Society Board</t>
  </si>
  <si>
    <t>Presenting to MTANZ Board and Meeting with Counties Manukau DHB</t>
  </si>
  <si>
    <t>Airport Parking</t>
  </si>
  <si>
    <t>Meeting with Medsafe at Ministry of Health</t>
  </si>
  <si>
    <t>Meeting with Michael Woodhouse, National MP at Parliament</t>
  </si>
  <si>
    <t>Meeting with the Minister of Health</t>
  </si>
  <si>
    <t>12.11.2018</t>
  </si>
  <si>
    <t>TZ Medical exhibiting @ Medica Trade Fair in Dusseldorf, Germany.  Invitation to "drop by their booth" as co-exhibitor of US Dept of Commerce</t>
  </si>
  <si>
    <t>Wayne Vaincourt
BDM, TZ Medical Inc USA</t>
  </si>
  <si>
    <t>17.10.2018</t>
  </si>
  <si>
    <t>Health Research Council of NZ - Honours dinner invitation</t>
  </si>
  <si>
    <t>Dr Lester Levy, Chair and Prof Kathryn McPherson
Health Research Council of NZ</t>
  </si>
  <si>
    <t>29.10.2018</t>
  </si>
  <si>
    <t>Dr Nick Kendall
Manager Treatment Safety, ACC</t>
  </si>
  <si>
    <t>ACC Risk of Harm Reporting workshop</t>
  </si>
  <si>
    <t>20.09.2018</t>
  </si>
  <si>
    <t>NZ Nurses Organisation Conference</t>
  </si>
  <si>
    <t>Memo Musa
Chief Executive</t>
  </si>
  <si>
    <t>Alison Hill represented Pharmac</t>
  </si>
  <si>
    <t>12.12.2018</t>
  </si>
  <si>
    <t>Myeloma New Zealand Christmas Function</t>
  </si>
  <si>
    <t>Ken Romeril
CEO Myeloma NZ Charitable Trust</t>
  </si>
  <si>
    <t>29.11.2018</t>
  </si>
  <si>
    <t>Tu Ora Compass Health AGM and networking function</t>
  </si>
  <si>
    <t>Fiona Shand
Governance &amp; Accountabilities Officer, Compass Health</t>
  </si>
  <si>
    <t>15.11.2018</t>
  </si>
  <si>
    <t>Dr Ashley Bloomfield, DG, MOH</t>
  </si>
  <si>
    <t>Atene Andrews attended - Sarah received initial advice.  
All costs were covered by MOH</t>
  </si>
  <si>
    <t>Child &amp; Youth Wellbeing Strategy engagement hui (Atene Andrews)</t>
  </si>
  <si>
    <t>30.11.2018</t>
  </si>
  <si>
    <t>Inside Recruitment Christmas Breakfast</t>
  </si>
  <si>
    <t>Troy Turner
Managing Partner
Inside Recruitment</t>
  </si>
  <si>
    <t>12.09.2018</t>
  </si>
  <si>
    <t>Launch of the Federation of Primary Health Aotearoa</t>
  </si>
  <si>
    <t>Dame Annette King</t>
  </si>
  <si>
    <t>27.09.2018</t>
  </si>
  <si>
    <t>Air New Zealand WOW event</t>
  </si>
  <si>
    <t>Jeffrey Crosby
Account Manager, Air NZ</t>
  </si>
  <si>
    <t>03.09.2018</t>
  </si>
  <si>
    <t>NZ Post - Lynda Gratton Masterclass</t>
  </si>
  <si>
    <t>Raewyn Pointon
Leadership Development Centre</t>
  </si>
  <si>
    <t>14.11.2018</t>
  </si>
  <si>
    <t>AskYourTeam</t>
  </si>
  <si>
    <t>AskYourTeam Christmas event</t>
  </si>
  <si>
    <t>02.11.2018-03.11.2018</t>
  </si>
  <si>
    <t>2018 NZ Melanoma Summit</t>
  </si>
  <si>
    <t>Gary Duncan &amp; Dr Chris Boberg
Co-chairs of MelNet Exec Committee</t>
  </si>
  <si>
    <t>19.09.2018</t>
  </si>
  <si>
    <t>PSNZ Annual Spring Stakeholder Function</t>
  </si>
  <si>
    <t>National Executive</t>
  </si>
  <si>
    <t>01.10.2018</t>
  </si>
  <si>
    <t>Age Concern NZ - International Day of Older Persons</t>
  </si>
  <si>
    <t>Stephanie Clare</t>
  </si>
  <si>
    <t>David Kibblewhite
President</t>
  </si>
  <si>
    <t>NZ Society of Anaesthetists - biennial cocktail function</t>
  </si>
  <si>
    <t>31.07.2018</t>
  </si>
  <si>
    <t>NZ Blood Service - celebrating 20 years</t>
  </si>
  <si>
    <t>Sam Cliffe, Chief Executive</t>
  </si>
  <si>
    <t>02.07.2018</t>
  </si>
  <si>
    <t>Protocol Office, US Embassy</t>
  </si>
  <si>
    <t>US Independence Day celebration</t>
  </si>
  <si>
    <t>27.07.2018</t>
  </si>
  <si>
    <t>Hepatitis C Summit 2019</t>
  </si>
  <si>
    <t>Andrew Tompkin, GM, AbbVie</t>
  </si>
  <si>
    <t>Lisa Williams also invited</t>
  </si>
  <si>
    <t>28.07.2018</t>
  </si>
  <si>
    <t>Pharmacy Awards 2018</t>
  </si>
  <si>
    <t>Richard Townley, CEO, Pharmaceutical Society</t>
  </si>
  <si>
    <t>08.08.2018</t>
  </si>
  <si>
    <t>Medicines New Zealand Parliamentary Dinner</t>
  </si>
  <si>
    <t>Dr Lee Mathias, Chairman</t>
  </si>
  <si>
    <t>04.12.2018</t>
  </si>
  <si>
    <t>Pharmacy Guild of New Zealand Christmas drinks</t>
  </si>
  <si>
    <t>Andrew Gaudin, Chief Executive</t>
  </si>
  <si>
    <t>05.12.2018</t>
  </si>
  <si>
    <t>NZ Medical Association Christmas cocktail function</t>
  </si>
  <si>
    <t>Chair and Board Members</t>
  </si>
  <si>
    <t>28.11.2018</t>
  </si>
  <si>
    <t>Assn of Salaried Medical Specialists 30th Annual Conference - pre conference function</t>
  </si>
  <si>
    <t>ASMS</t>
  </si>
  <si>
    <t>19.10.2018</t>
  </si>
  <si>
    <t>Celebrating 20 years of liver transplanation in NZ</t>
  </si>
  <si>
    <t>NZLTU organising committee</t>
  </si>
  <si>
    <t>EY Breakfast Event - share insights with EY Advisory Leadership</t>
  </si>
  <si>
    <t>Stephen McKernan, EY Partner</t>
  </si>
  <si>
    <t>50 years of Cystic Fibrosis NZ event</t>
  </si>
  <si>
    <t>Rt Hon Dame Patsy Reddy</t>
  </si>
  <si>
    <t>09.11.2018</t>
  </si>
  <si>
    <t>MBIE - GEN 2018 Annual Conference - "Improving People's Lives through Effective Policy"</t>
  </si>
  <si>
    <t>Veronica Jacobsen, Director</t>
  </si>
  <si>
    <t>UBC Conference Canada</t>
  </si>
  <si>
    <t>to Wellington Airport</t>
  </si>
  <si>
    <t>Vancouver</t>
  </si>
  <si>
    <t>08.03.2019</t>
  </si>
  <si>
    <t>13.03.2019</t>
  </si>
  <si>
    <t>15.03.2019</t>
  </si>
  <si>
    <t>17.03.2019</t>
  </si>
  <si>
    <t>Attending a meeting with ADHB</t>
  </si>
  <si>
    <t xml:space="preserve">Auckland </t>
  </si>
  <si>
    <t>Auckland Starship Hospital</t>
  </si>
  <si>
    <t>Auckland Airport</t>
  </si>
  <si>
    <t>Wellington Airport Parking</t>
  </si>
  <si>
    <t>Wellington Airport</t>
  </si>
  <si>
    <t>Presenting at a conference with LDNZ</t>
  </si>
  <si>
    <t>Accomodation</t>
  </si>
  <si>
    <t>Q+A Interview</t>
  </si>
  <si>
    <t xml:space="preserve">City to Auckland Airport </t>
  </si>
  <si>
    <t>Presenting at iFHP conference</t>
  </si>
  <si>
    <t xml:space="preserve">Taxi    </t>
  </si>
  <si>
    <t>Auckland Airport to City</t>
  </si>
  <si>
    <t>Attendance at Supplier Forum Medical Device Consultation</t>
  </si>
  <si>
    <t>25.01.2019</t>
  </si>
  <si>
    <t>15.02.2019</t>
  </si>
  <si>
    <t>25.03.2019</t>
  </si>
  <si>
    <t>29.03.2019</t>
  </si>
  <si>
    <t>28.05.2019</t>
  </si>
  <si>
    <t>TRAM Meeting</t>
  </si>
  <si>
    <t>Molesworth Street</t>
  </si>
  <si>
    <t xml:space="preserve">Mercer Street </t>
  </si>
  <si>
    <t>DHB Strategic Partnership Group Meeting</t>
  </si>
  <si>
    <t>30.04.2019</t>
  </si>
  <si>
    <t>Meeting with Minister - PHARMAC to Parliament</t>
  </si>
  <si>
    <t>Bowen Street</t>
  </si>
  <si>
    <t>Meeting with Minister - Parliament to PHARMAC</t>
  </si>
  <si>
    <t>Supplier Forum Medical Device Consultation in Auckland</t>
  </si>
  <si>
    <t>Home to Wgn Airport</t>
  </si>
  <si>
    <t>Akld Airport to Ellerslie</t>
  </si>
  <si>
    <t>29.05.2019</t>
  </si>
  <si>
    <t>Ellerslie to Akld Airport</t>
  </si>
  <si>
    <t>11.06.2019</t>
  </si>
  <si>
    <t>CNFMD - PHARMAC visit to GMRI lab with Board Chair</t>
  </si>
  <si>
    <t>To Newtown</t>
  </si>
  <si>
    <t>Newtown to Mercer St</t>
  </si>
  <si>
    <t>20.06.2019</t>
  </si>
  <si>
    <t>Meeting with Ministers Office - PHARMAC to Parliament</t>
  </si>
  <si>
    <t>05.02.2019</t>
  </si>
  <si>
    <t>28.03.2019</t>
  </si>
  <si>
    <t>29.01.2019</t>
  </si>
  <si>
    <t>Pacific Pharmacists Assn Formal Launch Event</t>
  </si>
  <si>
    <t>Pacific Pharmacists Assn</t>
  </si>
  <si>
    <t>2x events - dinner 22/03 + booth @ Pasifika Festival on 23 and 24/03</t>
  </si>
  <si>
    <t>12-13.03.2019</t>
  </si>
  <si>
    <t>Workshop on Medicines Price Negotiation in the Western Pacific Region, Manila, Phillippines</t>
  </si>
  <si>
    <t>WHO/Ministry of Health, NZ</t>
  </si>
  <si>
    <t>01.05.2019</t>
  </si>
  <si>
    <t>WHO Informal Stakeholders meeting - Geneva, Switzerland</t>
  </si>
  <si>
    <t>World Health Organisation</t>
  </si>
  <si>
    <t>06.05.2019</t>
  </si>
  <si>
    <t>Piki Youth Mental Health Initiative launch - second stage</t>
  </si>
  <si>
    <t>Victoria University, Vice-Chancellor Prof Grant Guilford</t>
  </si>
  <si>
    <t>09.05.2019</t>
  </si>
  <si>
    <t>Radiation Oncology Horizon Summit 2019</t>
  </si>
  <si>
    <t>Hon Dr David Clark</t>
  </si>
  <si>
    <t>Board Chair and Alison Hill also declined</t>
  </si>
  <si>
    <t>Women at Bell Gully - Exclusive visit to Aesop</t>
  </si>
  <si>
    <t>Bell Gully Events</t>
  </si>
  <si>
    <t>19.06.2019</t>
  </si>
  <si>
    <t>Celebrating Matariki 2019</t>
  </si>
  <si>
    <t>Toputanga Tapuhi Kaitiaki o Aotearoa (NZ Nurses Assn)</t>
  </si>
  <si>
    <t>26.06.2019</t>
  </si>
  <si>
    <t>Parliamentary Breakfast - Managing Multiple Myeloma in NZ - the Way Forward</t>
  </si>
  <si>
    <t>Liz Craig, MP</t>
  </si>
  <si>
    <t>26.6.2019</t>
  </si>
  <si>
    <t>Parliamentary Dinner - Sir Andrew Dillon guest speaker</t>
  </si>
  <si>
    <t>Medicines New Zealand on behalf of Minister of Health</t>
  </si>
  <si>
    <t>Board Chair also invited and attended</t>
  </si>
  <si>
    <t>27.06.2019</t>
  </si>
  <si>
    <t>Breakfast with the British High Commissioner</t>
  </si>
  <si>
    <t xml:space="preserve">Bell Gully Women Leaders' Series Event </t>
  </si>
  <si>
    <t>30 year celebration - Assn of Salaried Medical Specialists</t>
  </si>
  <si>
    <t>Assn of Salaried Medical Specialists</t>
  </si>
  <si>
    <t>Hosting Sir Andrew Dillon, NICE organisation (UK) / information sharing</t>
  </si>
  <si>
    <t>Afternoon tea for 15 staff including Senior Leadership Team</t>
  </si>
  <si>
    <t>PHARMAC offices, Wellington</t>
  </si>
  <si>
    <t>Sir Andrew Dillon, NICE organisation (UK)</t>
  </si>
  <si>
    <t>Thank you gift</t>
  </si>
  <si>
    <t>13.03.2019-15.03.2019</t>
  </si>
  <si>
    <t>UBC Conference - Canada</t>
  </si>
  <si>
    <t>Required international travel</t>
  </si>
  <si>
    <t xml:space="preserve">Accommodation paid by organisers - Sarah Fitt - guest speaker </t>
  </si>
  <si>
    <t>Travel paid by organisers - Sarah Fitt - guest speaker</t>
  </si>
  <si>
    <t>University of British Columbia</t>
  </si>
  <si>
    <t>Figures include GST</t>
  </si>
  <si>
    <t>31.01.2019</t>
  </si>
  <si>
    <t>Cancer Care at a Crossroads Conference 2019</t>
  </si>
  <si>
    <t>University of Otago</t>
  </si>
  <si>
    <t>Auckland event</t>
  </si>
  <si>
    <t>04.10.2018</t>
  </si>
  <si>
    <t>Polynesia-NZ Health Dialogue</t>
  </si>
  <si>
    <t>MFAT</t>
  </si>
  <si>
    <t>Wgn Airport to Home</t>
  </si>
  <si>
    <t>18.06.2016</t>
  </si>
  <si>
    <t>Board Chair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</si>
</sst>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9"/>
      <color theme="1"/>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79998168889431442"/>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40">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0" fillId="7" borderId="0" xfId="0" applyFont="1" applyFill="1" applyAlignment="1">
      <alignment horizontal="left" vertical="center" wrapText="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0" fillId="7" borderId="0" xfId="0" applyFont="1" applyFill="1" applyAlignment="1">
      <alignment vertical="center"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Alignment="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lignment horizontal="justify" vertical="center"/>
    </xf>
    <xf numFmtId="0" fontId="11" fillId="0" borderId="0" xfId="0" applyFont="1" applyAlignment="1">
      <alignment horizontal="left" vertical="center" wrapText="1"/>
    </xf>
    <xf numFmtId="0" fontId="12" fillId="0" borderId="0" xfId="1" applyFont="1" applyAlignment="1">
      <alignment vertical="center"/>
    </xf>
    <xf numFmtId="0" fontId="12" fillId="0" borderId="0" xfId="1" applyFont="1" applyAlignment="1">
      <alignment horizontal="justify" vertical="center"/>
    </xf>
    <xf numFmtId="0" fontId="11" fillId="9" borderId="0" xfId="1" applyFont="1" applyFill="1" applyAlignment="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19" fillId="7" borderId="0" xfId="0" applyFont="1" applyFill="1" applyAlignment="1">
      <alignment horizontal="left" vertical="center" readingOrder="1"/>
    </xf>
    <xf numFmtId="166" fontId="19" fillId="7" borderId="0" xfId="0" applyNumberFormat="1" applyFont="1" applyFill="1" applyAlignment="1">
      <alignment horizontal="left" vertical="center" wrapText="1"/>
    </xf>
    <xf numFmtId="1" fontId="19" fillId="7" borderId="0" xfId="0" applyNumberFormat="1" applyFont="1" applyFill="1" applyAlignment="1">
      <alignment horizontal="center" vertical="center" wrapText="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Border="1" applyAlignment="1">
      <alignment vertical="center" wrapText="1" readingOrder="1"/>
    </xf>
    <xf numFmtId="164" fontId="21" fillId="0" borderId="0" xfId="2" applyNumberFormat="1" applyFont="1" applyAlignment="1">
      <alignment vertical="center" wrapText="1" readingOrder="1"/>
    </xf>
    <xf numFmtId="164" fontId="31" fillId="0" borderId="4" xfId="2" applyNumberFormat="1" applyFont="1" applyBorder="1" applyAlignment="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5" fillId="0" borderId="5" xfId="2" applyNumberFormat="1" applyFont="1" applyBorder="1" applyAlignment="1">
      <alignment horizontal="center" vertical="center" wrapText="1" readingOrder="1"/>
    </xf>
    <xf numFmtId="0" fontId="15" fillId="0" borderId="0" xfId="2" applyNumberFormat="1" applyFont="1" applyAlignment="1">
      <alignment horizontal="center" vertical="center" wrapText="1" readingOrder="1"/>
    </xf>
    <xf numFmtId="0" fontId="32" fillId="0" borderId="5" xfId="2" applyNumberFormat="1" applyFont="1" applyBorder="1" applyAlignment="1">
      <alignment horizontal="center" vertical="center" wrapText="1" readingOrder="1"/>
    </xf>
    <xf numFmtId="167" fontId="15" fillId="10" borderId="3" xfId="0" applyNumberFormat="1" applyFont="1" applyFill="1" applyBorder="1" applyAlignment="1" applyProtection="1">
      <alignment vertical="center" wrapText="1"/>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0" fontId="34" fillId="10" borderId="7" xfId="0" applyFont="1" applyFill="1" applyBorder="1" applyAlignment="1">
      <alignment horizontal="center" vertical="center" wrapText="1"/>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4" xfId="0" applyFill="1" applyBorder="1" applyAlignment="1" applyProtection="1">
      <alignment horizontal="left" vertical="center" wrapText="1"/>
      <protection locked="0"/>
    </xf>
    <xf numFmtId="0" fontId="0" fillId="10" borderId="5" xfId="0" applyFill="1" applyBorder="1" applyAlignment="1" applyProtection="1">
      <alignment horizontal="left" vertical="center" wrapText="1"/>
      <protection locked="0"/>
    </xf>
    <xf numFmtId="0" fontId="20" fillId="0" borderId="0" xfId="0" applyFont="1" applyAlignment="1">
      <alignment horizontal="center" wrapText="1"/>
    </xf>
    <xf numFmtId="0" fontId="15" fillId="10" borderId="4" xfId="0" applyFont="1" applyFill="1" applyBorder="1" applyAlignment="1" applyProtection="1">
      <alignment horizontal="left" vertical="center" wrapText="1"/>
      <protection locked="0"/>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35" fillId="3" borderId="0" xfId="0" applyFont="1" applyFill="1" applyAlignment="1">
      <alignment horizontal="center" vertical="center" wrapText="1"/>
    </xf>
    <xf numFmtId="166" fontId="35" fillId="7" borderId="0" xfId="0" applyNumberFormat="1" applyFont="1" applyFill="1" applyAlignment="1">
      <alignment horizontal="center" vertical="center" wrapText="1"/>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Alignment="1">
      <alignment horizontal="center" vertical="center" wrapText="1" readingOrder="1"/>
    </xf>
    <xf numFmtId="165" fontId="18" fillId="0" borderId="0" xfId="2" applyFont="1" applyAlignment="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Alignment="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lignment vertical="center" wrapText="1"/>
    </xf>
    <xf numFmtId="164" fontId="0" fillId="0" borderId="0" xfId="0" applyNumberFormat="1" applyAlignment="1" applyProtection="1">
      <alignment wrapText="1"/>
      <protection locked="0"/>
    </xf>
    <xf numFmtId="0" fontId="15" fillId="10" borderId="4" xfId="0" applyFont="1" applyFill="1" applyBorder="1" applyAlignment="1">
      <alignment vertical="center" wrapText="1"/>
    </xf>
    <xf numFmtId="15" fontId="15" fillId="10" borderId="4" xfId="0" applyNumberFormat="1" applyFont="1" applyFill="1" applyBorder="1" applyAlignment="1" applyProtection="1">
      <alignment vertical="center" wrapText="1"/>
      <protection locked="0"/>
    </xf>
    <xf numFmtId="0" fontId="36" fillId="10" borderId="5" xfId="0" applyFont="1" applyFill="1" applyBorder="1" applyAlignment="1" applyProtection="1">
      <alignment horizontal="lef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13" fillId="10" borderId="2" xfId="0" applyFont="1" applyFill="1" applyBorder="1" applyAlignment="1" applyProtection="1">
      <alignment horizontal="left" vertical="center" wrapText="1" readingOrder="1"/>
      <protection locked="0"/>
    </xf>
    <xf numFmtId="167" fontId="14" fillId="10" borderId="2" xfId="0" applyNumberFormat="1" applyFont="1" applyFill="1" applyBorder="1" applyAlignment="1" applyProtection="1">
      <alignment horizontal="left" vertical="center" wrapText="1" readingOrder="1"/>
      <protection locked="0"/>
    </xf>
    <xf numFmtId="0" fontId="35" fillId="3" borderId="6" xfId="0" applyFont="1" applyFill="1" applyBorder="1" applyAlignment="1">
      <alignment horizontal="center" vertical="center" wrapText="1"/>
    </xf>
    <xf numFmtId="167" fontId="13" fillId="0" borderId="2" xfId="0" applyNumberFormat="1" applyFont="1" applyBorder="1" applyAlignment="1">
      <alignment horizontal="left" vertical="center" wrapText="1" readingOrder="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35" fillId="3" borderId="0" xfId="0" applyFont="1" applyFill="1" applyAlignment="1">
      <alignment horizontal="center" vertical="center" wrapText="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35" fillId="7" borderId="0" xfId="0" applyFont="1" applyFill="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9900"/>
      <color rgb="FF006600"/>
      <color rgb="FF008000"/>
      <color rgb="FF99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llacej/Objective/objective-8008-wallacej/Objects/2019-02-20%20CE%20Expenses%201%20January%20-%2030%20June%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for agencies"/>
      <sheetName val="Summary and sign-off"/>
      <sheetName val="Travel"/>
      <sheetName val="Hospitality"/>
      <sheetName val="All other expenses"/>
      <sheetName val="Gifts and benefits"/>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ata.govt.nz/toolkit/how-do-i-add-or-update-our-chief-executive-expenses/" TargetMode="External"/><Relationship Id="rId3" Type="http://schemas.openxmlformats.org/officeDocument/2006/relationships/hyperlink" Target="mailto:ceexpenses@ssc.govt.nz" TargetMode="External"/><Relationship Id="rId7" Type="http://schemas.openxmlformats.org/officeDocument/2006/relationships/hyperlink" Target="http://www.ssc.govt.nz/sites/all/files/ce-expense-disclosures-guide-agency-staff-2017.docx"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www.ssc.govt.nz/sites/all/files/ce-expense-disclosures-guide-agency-staff-2017.docx"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61"/>
  <sheetViews>
    <sheetView tabSelected="1" topLeftCell="A37" zoomScale="85" zoomScaleNormal="85" workbookViewId="0">
      <selection activeCell="A41" sqref="A41"/>
    </sheetView>
  </sheetViews>
  <sheetFormatPr defaultColWidth="0" defaultRowHeight="14.25" zeroHeight="1" x14ac:dyDescent="0.2"/>
  <cols>
    <col min="1" max="1" width="219.28515625" style="43" customWidth="1"/>
    <col min="2" max="2" width="33.28515625" style="42" customWidth="1"/>
    <col min="3" max="16384" width="8.7109375" hidden="1"/>
  </cols>
  <sheetData>
    <row r="1" spans="1:2" ht="23.25" customHeight="1" x14ac:dyDescent="0.2">
      <c r="A1" s="41" t="s">
        <v>86</v>
      </c>
    </row>
    <row r="2" spans="1:2" ht="33" customHeight="1" x14ac:dyDescent="0.2">
      <c r="A2" s="113" t="s">
        <v>119</v>
      </c>
    </row>
    <row r="3" spans="1:2" ht="17.25" customHeight="1" x14ac:dyDescent="0.2"/>
    <row r="4" spans="1:2" ht="23.25" customHeight="1" x14ac:dyDescent="0.2">
      <c r="A4" s="79" t="s">
        <v>124</v>
      </c>
    </row>
    <row r="5" spans="1:2" ht="17.25" customHeight="1" x14ac:dyDescent="0.2"/>
    <row r="6" spans="1:2" ht="23.25" customHeight="1" x14ac:dyDescent="0.2">
      <c r="A6" s="44" t="s">
        <v>14</v>
      </c>
    </row>
    <row r="7" spans="1:2" ht="17.25" customHeight="1" x14ac:dyDescent="0.2">
      <c r="A7" s="45" t="s">
        <v>16</v>
      </c>
    </row>
    <row r="8" spans="1:2" ht="17.25" customHeight="1" x14ac:dyDescent="0.2">
      <c r="A8" s="45" t="s">
        <v>90</v>
      </c>
    </row>
    <row r="9" spans="1:2" ht="17.25" customHeight="1" x14ac:dyDescent="0.2">
      <c r="A9" s="45"/>
    </row>
    <row r="10" spans="1:2" ht="23.25" customHeight="1" x14ac:dyDescent="0.2">
      <c r="A10" s="44" t="s">
        <v>17</v>
      </c>
      <c r="B10" s="85" t="s">
        <v>128</v>
      </c>
    </row>
    <row r="11" spans="1:2" ht="17.25" customHeight="1" x14ac:dyDescent="0.2">
      <c r="A11" s="46" t="s">
        <v>27</v>
      </c>
    </row>
    <row r="12" spans="1:2" ht="17.25" customHeight="1" x14ac:dyDescent="0.2">
      <c r="A12" s="45" t="s">
        <v>18</v>
      </c>
    </row>
    <row r="13" spans="1:2" ht="17.25" customHeight="1" x14ac:dyDescent="0.2">
      <c r="A13" s="45" t="s">
        <v>19</v>
      </c>
    </row>
    <row r="14" spans="1:2" ht="17.25" customHeight="1" x14ac:dyDescent="0.2">
      <c r="A14" s="47" t="s">
        <v>20</v>
      </c>
    </row>
    <row r="15" spans="1:2" ht="17.25" customHeight="1" x14ac:dyDescent="0.2">
      <c r="A15" s="45" t="s">
        <v>21</v>
      </c>
    </row>
    <row r="16" spans="1:2" ht="17.25" customHeight="1" x14ac:dyDescent="0.2">
      <c r="A16" s="45"/>
    </row>
    <row r="17" spans="1:1" ht="23.25" customHeight="1" x14ac:dyDescent="0.2">
      <c r="A17" s="44" t="s">
        <v>22</v>
      </c>
    </row>
    <row r="18" spans="1:1" ht="17.25" customHeight="1" x14ac:dyDescent="0.2">
      <c r="A18" s="47" t="s">
        <v>10</v>
      </c>
    </row>
    <row r="19" spans="1:1" ht="17.25" customHeight="1" x14ac:dyDescent="0.2">
      <c r="A19" s="47" t="s">
        <v>26</v>
      </c>
    </row>
    <row r="20" spans="1:1" ht="17.25" customHeight="1" x14ac:dyDescent="0.2">
      <c r="A20" s="53" t="s">
        <v>118</v>
      </c>
    </row>
    <row r="21" spans="1:1" ht="17.25" customHeight="1" x14ac:dyDescent="0.2">
      <c r="A21" s="48"/>
    </row>
    <row r="22" spans="1:1" ht="23.25" customHeight="1" x14ac:dyDescent="0.2">
      <c r="A22" s="44" t="s">
        <v>11</v>
      </c>
    </row>
    <row r="23" spans="1:1" ht="17.25" customHeight="1" x14ac:dyDescent="0.2">
      <c r="A23" s="48" t="s">
        <v>85</v>
      </c>
    </row>
    <row r="24" spans="1:1" ht="17.25" customHeight="1" x14ac:dyDescent="0.2">
      <c r="A24" s="48"/>
    </row>
    <row r="25" spans="1:1" ht="23.25" customHeight="1" x14ac:dyDescent="0.2">
      <c r="A25" s="44" t="s">
        <v>54</v>
      </c>
    </row>
    <row r="26" spans="1:1" ht="17.25" customHeight="1" x14ac:dyDescent="0.2">
      <c r="A26" s="49" t="s">
        <v>60</v>
      </c>
    </row>
    <row r="27" spans="1:1" ht="32.25" customHeight="1" x14ac:dyDescent="0.2">
      <c r="A27" s="47" t="s">
        <v>112</v>
      </c>
    </row>
    <row r="28" spans="1:1" ht="17.25" customHeight="1" x14ac:dyDescent="0.2">
      <c r="A28" s="49" t="s">
        <v>55</v>
      </c>
    </row>
    <row r="29" spans="1:1" ht="32.25" customHeight="1" x14ac:dyDescent="0.2">
      <c r="A29" s="47" t="s">
        <v>150</v>
      </c>
    </row>
    <row r="30" spans="1:1" ht="17.25" customHeight="1" x14ac:dyDescent="0.2">
      <c r="A30" s="49" t="s">
        <v>12</v>
      </c>
    </row>
    <row r="31" spans="1:1" ht="17.25" customHeight="1" x14ac:dyDescent="0.2">
      <c r="A31" s="47" t="s">
        <v>56</v>
      </c>
    </row>
    <row r="32" spans="1:1" ht="17.25" customHeight="1" x14ac:dyDescent="0.2">
      <c r="A32" s="49" t="s">
        <v>57</v>
      </c>
    </row>
    <row r="33" spans="1:1" ht="32.25" customHeight="1" x14ac:dyDescent="0.2">
      <c r="A33" s="47" t="s">
        <v>58</v>
      </c>
    </row>
    <row r="34" spans="1:1" ht="32.25" customHeight="1" x14ac:dyDescent="0.2">
      <c r="A34" s="46" t="s">
        <v>23</v>
      </c>
    </row>
    <row r="35" spans="1:1" ht="17.25" customHeight="1" x14ac:dyDescent="0.2">
      <c r="A35" s="49" t="s">
        <v>47</v>
      </c>
    </row>
    <row r="36" spans="1:1" ht="32.25" customHeight="1" x14ac:dyDescent="0.2">
      <c r="A36" s="47" t="s">
        <v>130</v>
      </c>
    </row>
    <row r="37" spans="1:1" ht="32.25" customHeight="1" x14ac:dyDescent="0.2">
      <c r="A37" s="47" t="s">
        <v>25</v>
      </c>
    </row>
    <row r="38" spans="1:1" ht="32.25" customHeight="1" x14ac:dyDescent="0.2">
      <c r="A38" s="47" t="s">
        <v>61</v>
      </c>
    </row>
    <row r="39" spans="1:1" ht="17.25" customHeight="1" x14ac:dyDescent="0.2">
      <c r="A39" s="46"/>
    </row>
    <row r="40" spans="1:1" ht="22.5" customHeight="1" x14ac:dyDescent="0.2">
      <c r="A40" s="44" t="s">
        <v>5</v>
      </c>
    </row>
    <row r="41" spans="1:1" ht="17.25" customHeight="1" x14ac:dyDescent="0.2">
      <c r="A41" s="53" t="s">
        <v>120</v>
      </c>
    </row>
    <row r="42" spans="1:1" ht="17.25" customHeight="1" x14ac:dyDescent="0.2">
      <c r="A42" s="50" t="s">
        <v>68</v>
      </c>
    </row>
    <row r="43" spans="1:1" ht="17.25" customHeight="1" x14ac:dyDescent="0.2">
      <c r="A43" s="48" t="s">
        <v>131</v>
      </c>
    </row>
    <row r="44" spans="1:1" ht="32.25" customHeight="1" x14ac:dyDescent="0.2">
      <c r="A44" s="48" t="s">
        <v>103</v>
      </c>
    </row>
    <row r="45" spans="1:1" ht="32.25" customHeight="1" x14ac:dyDescent="0.2">
      <c r="A45" s="48" t="s">
        <v>69</v>
      </c>
    </row>
    <row r="46" spans="1:1" ht="17.25" customHeight="1" x14ac:dyDescent="0.2">
      <c r="A46" s="51" t="s">
        <v>132</v>
      </c>
    </row>
    <row r="47" spans="1:1" ht="32.25" customHeight="1" x14ac:dyDescent="0.2">
      <c r="A47" s="47" t="s">
        <v>70</v>
      </c>
    </row>
    <row r="48" spans="1:1" ht="32.25" customHeight="1" x14ac:dyDescent="0.2">
      <c r="A48" s="47" t="s">
        <v>62</v>
      </c>
    </row>
    <row r="49" spans="1:1" ht="32.25" customHeight="1" x14ac:dyDescent="0.2">
      <c r="A49" s="48" t="s">
        <v>151</v>
      </c>
    </row>
    <row r="50" spans="1:1" ht="17.25" customHeight="1" x14ac:dyDescent="0.2">
      <c r="A50" s="48" t="s">
        <v>71</v>
      </c>
    </row>
    <row r="51" spans="1:1" ht="17.25" customHeight="1" x14ac:dyDescent="0.2">
      <c r="A51" s="48" t="s">
        <v>24</v>
      </c>
    </row>
    <row r="52" spans="1:1" ht="17.25" customHeight="1" x14ac:dyDescent="0.2">
      <c r="A52" s="48"/>
    </row>
    <row r="53" spans="1:1" ht="22.5" customHeight="1" x14ac:dyDescent="0.2">
      <c r="A53" s="44" t="s">
        <v>59</v>
      </c>
    </row>
    <row r="54" spans="1:1" ht="32.25" customHeight="1" x14ac:dyDescent="0.2">
      <c r="A54" s="113" t="s">
        <v>121</v>
      </c>
    </row>
    <row r="55" spans="1:1" ht="17.25" customHeight="1" x14ac:dyDescent="0.2">
      <c r="A55" s="52" t="s">
        <v>122</v>
      </c>
    </row>
    <row r="56" spans="1:1" ht="17.25" customHeight="1" x14ac:dyDescent="0.2">
      <c r="A56" s="53" t="s">
        <v>75</v>
      </c>
    </row>
    <row r="57" spans="1:1" ht="17.25" customHeight="1" x14ac:dyDescent="0.2">
      <c r="A57" s="53" t="s">
        <v>123</v>
      </c>
    </row>
    <row r="58" spans="1:1" ht="17.25" customHeight="1" x14ac:dyDescent="0.2">
      <c r="A58" s="54" t="s">
        <v>74</v>
      </c>
    </row>
    <row r="59" spans="1:1" x14ac:dyDescent="0.2"/>
    <row r="60" spans="1:1" hidden="1" x14ac:dyDescent="0.2"/>
    <row r="61" spans="1:1" hidden="1" x14ac:dyDescent="0.2">
      <c r="A61" s="55"/>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2" r:id="rId6" display="http://www.ssc.govt.nz/sites/all/files/ce-expense-disclosures-guide-agency-staff-2017.docx"/>
    <hyperlink ref="A54" r:id="rId7" display="http://www.ssc.govt.nz/sites/all/files/ce-expense-disclosures-guide-agency-staff-2017.docx"/>
    <hyperlink ref="A57" r:id="rId8" display="They are posted on agency websites and linked to www.data.govt.nz. See: https://www.data.govt.nz/toolkit/how-do-i-add-or-update-our-chief-executive-expenses/"/>
  </hyperlinks>
  <pageMargins left="0.70866141732283472" right="0.70866141732283472" top="0.74803149606299213" bottom="0.74803149606299213" header="0.31496062992125984" footer="0.31496062992125984"/>
  <pageSetup paperSize="8" scale="60"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76"/>
  <sheetViews>
    <sheetView zoomScaleNormal="100"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21" t="s">
        <v>98</v>
      </c>
      <c r="B1" s="121"/>
      <c r="C1" s="121"/>
      <c r="D1" s="121"/>
      <c r="E1" s="121"/>
      <c r="F1" s="121"/>
      <c r="G1" s="19"/>
      <c r="H1" s="19"/>
      <c r="I1" s="19"/>
      <c r="J1" s="19"/>
      <c r="K1" s="19"/>
    </row>
    <row r="2" spans="1:11" ht="21" customHeight="1" x14ac:dyDescent="0.2">
      <c r="A2" s="3" t="s">
        <v>2</v>
      </c>
      <c r="B2" s="122" t="s">
        <v>168</v>
      </c>
      <c r="C2" s="122"/>
      <c r="D2" s="122"/>
      <c r="E2" s="122"/>
      <c r="F2" s="122"/>
      <c r="G2" s="19"/>
      <c r="H2" s="19"/>
      <c r="I2" s="19"/>
      <c r="J2" s="19"/>
      <c r="K2" s="19"/>
    </row>
    <row r="3" spans="1:11" ht="21" customHeight="1" x14ac:dyDescent="0.2">
      <c r="A3" s="3" t="s">
        <v>99</v>
      </c>
      <c r="B3" s="122" t="s">
        <v>169</v>
      </c>
      <c r="C3" s="122"/>
      <c r="D3" s="122"/>
      <c r="E3" s="122"/>
      <c r="F3" s="122"/>
      <c r="G3" s="19"/>
      <c r="H3" s="19"/>
      <c r="I3" s="19"/>
      <c r="J3" s="19"/>
      <c r="K3" s="19"/>
    </row>
    <row r="4" spans="1:11" ht="21" customHeight="1" x14ac:dyDescent="0.2">
      <c r="A4" s="3" t="s">
        <v>79</v>
      </c>
      <c r="B4" s="123">
        <v>43282</v>
      </c>
      <c r="C4" s="123"/>
      <c r="D4" s="123"/>
      <c r="E4" s="123"/>
      <c r="F4" s="123"/>
      <c r="G4" s="19"/>
      <c r="H4" s="19"/>
      <c r="I4" s="19"/>
      <c r="J4" s="19"/>
      <c r="K4" s="19"/>
    </row>
    <row r="5" spans="1:11" ht="21" customHeight="1" x14ac:dyDescent="0.2">
      <c r="A5" s="3" t="s">
        <v>80</v>
      </c>
      <c r="B5" s="123">
        <v>43646</v>
      </c>
      <c r="C5" s="123"/>
      <c r="D5" s="123"/>
      <c r="E5" s="123"/>
      <c r="F5" s="123"/>
      <c r="G5" s="19"/>
      <c r="H5" s="19"/>
      <c r="I5" s="19"/>
      <c r="J5" s="19"/>
      <c r="K5" s="19"/>
    </row>
    <row r="6" spans="1:11" ht="21" customHeight="1" x14ac:dyDescent="0.2">
      <c r="A6" s="3" t="s">
        <v>104</v>
      </c>
      <c r="B6" s="120" t="str">
        <f>IF(AND(Travel!B7&lt;&gt;A30,Hospitality!B7&lt;&gt;A30,'All other expenses'!B7&lt;&gt;A30,'Gifts and benefits'!B7&lt;&gt;A30),A31,IF(AND(Travel!B7=A30,Hospitality!B7=A30,'All other expenses'!B7=A30,'Gifts and benefits'!B7=A30),A33,A32))</f>
        <v>Data and totals checked on all sheets</v>
      </c>
      <c r="C6" s="120"/>
      <c r="D6" s="120"/>
      <c r="E6" s="120"/>
      <c r="F6" s="120"/>
      <c r="G6" s="25"/>
      <c r="H6" s="19"/>
      <c r="I6" s="19"/>
      <c r="J6" s="19"/>
      <c r="K6" s="19"/>
    </row>
    <row r="7" spans="1:11" ht="21" customHeight="1" x14ac:dyDescent="0.2">
      <c r="A7" s="3" t="s">
        <v>133</v>
      </c>
      <c r="B7" s="119" t="s">
        <v>63</v>
      </c>
      <c r="C7" s="119"/>
      <c r="D7" s="119"/>
      <c r="E7" s="119"/>
      <c r="F7" s="119"/>
      <c r="G7" s="25"/>
      <c r="H7" s="19"/>
      <c r="I7" s="19"/>
      <c r="J7" s="19"/>
      <c r="K7" s="19"/>
    </row>
    <row r="8" spans="1:11" ht="21" customHeight="1" x14ac:dyDescent="0.2">
      <c r="A8" s="3" t="s">
        <v>100</v>
      </c>
      <c r="B8" s="119" t="s">
        <v>409</v>
      </c>
      <c r="C8" s="119"/>
      <c r="D8" s="119"/>
      <c r="E8" s="119"/>
      <c r="F8" s="119"/>
      <c r="G8" s="25"/>
      <c r="H8" s="19"/>
      <c r="I8" s="19"/>
      <c r="J8" s="19"/>
      <c r="K8" s="19"/>
    </row>
    <row r="9" spans="1:11" ht="66.75" customHeight="1" x14ac:dyDescent="0.2">
      <c r="A9" s="118" t="s">
        <v>125</v>
      </c>
      <c r="B9" s="118"/>
      <c r="C9" s="118"/>
      <c r="D9" s="118"/>
      <c r="E9" s="118"/>
      <c r="F9" s="118"/>
      <c r="G9" s="25"/>
      <c r="H9" s="19"/>
      <c r="I9" s="19"/>
      <c r="J9" s="19"/>
      <c r="K9" s="19"/>
    </row>
    <row r="10" spans="1:11" s="112" customFormat="1" ht="36" customHeight="1" x14ac:dyDescent="0.2">
      <c r="A10" s="106" t="s">
        <v>48</v>
      </c>
      <c r="B10" s="107" t="s">
        <v>31</v>
      </c>
      <c r="C10" s="107" t="s">
        <v>65</v>
      </c>
      <c r="D10" s="108"/>
      <c r="E10" s="109" t="s">
        <v>47</v>
      </c>
      <c r="F10" s="110" t="s">
        <v>72</v>
      </c>
      <c r="G10" s="111"/>
      <c r="H10" s="111"/>
      <c r="I10" s="111"/>
      <c r="J10" s="111"/>
      <c r="K10" s="111"/>
    </row>
    <row r="11" spans="1:11" ht="27.75" customHeight="1" x14ac:dyDescent="0.2">
      <c r="A11" s="9" t="s">
        <v>84</v>
      </c>
      <c r="B11" s="65">
        <f>B15+B16+B17</f>
        <v>7780.423913043478</v>
      </c>
      <c r="C11" s="71" t="s">
        <v>399</v>
      </c>
      <c r="D11" s="6"/>
      <c r="E11" s="9" t="s">
        <v>95</v>
      </c>
      <c r="F11" s="35">
        <f>'Gifts and benefits'!C56</f>
        <v>43</v>
      </c>
      <c r="G11" s="31"/>
      <c r="H11" s="31"/>
      <c r="I11" s="31"/>
      <c r="J11" s="31"/>
      <c r="K11" s="31"/>
    </row>
    <row r="12" spans="1:11" ht="27.75" customHeight="1" x14ac:dyDescent="0.2">
      <c r="A12" s="9" t="s">
        <v>12</v>
      </c>
      <c r="B12" s="65">
        <f>Hospitality!B15</f>
        <v>102.99000000000001</v>
      </c>
      <c r="C12" s="71" t="s">
        <v>399</v>
      </c>
      <c r="D12" s="6"/>
      <c r="E12" s="9" t="s">
        <v>96</v>
      </c>
      <c r="F12" s="35">
        <f>'Gifts and benefits'!C57</f>
        <v>9</v>
      </c>
      <c r="G12" s="31"/>
      <c r="H12" s="31"/>
      <c r="I12" s="31"/>
      <c r="J12" s="31"/>
      <c r="K12" s="31"/>
    </row>
    <row r="13" spans="1:11" ht="27.75" customHeight="1" x14ac:dyDescent="0.2">
      <c r="A13" s="9" t="s">
        <v>30</v>
      </c>
      <c r="B13" s="65">
        <f>'All other expenses'!B17</f>
        <v>1085</v>
      </c>
      <c r="C13" s="71" t="s">
        <v>399</v>
      </c>
      <c r="D13" s="6"/>
      <c r="E13" s="9" t="s">
        <v>97</v>
      </c>
      <c r="F13" s="35">
        <f>'Gifts and benefits'!C58</f>
        <v>34</v>
      </c>
      <c r="G13" s="19"/>
      <c r="H13" s="19"/>
      <c r="I13" s="19"/>
      <c r="J13" s="19"/>
      <c r="K13" s="19"/>
    </row>
    <row r="14" spans="1:11" ht="12.75" customHeight="1" x14ac:dyDescent="0.2">
      <c r="A14" s="8"/>
      <c r="B14" s="66"/>
      <c r="C14" s="72"/>
      <c r="D14" s="36"/>
      <c r="E14" s="6"/>
      <c r="F14" s="37"/>
      <c r="G14" s="19"/>
      <c r="H14" s="19"/>
      <c r="I14" s="19"/>
      <c r="J14" s="19"/>
      <c r="K14" s="19"/>
    </row>
    <row r="15" spans="1:11" ht="27.75" customHeight="1" x14ac:dyDescent="0.2">
      <c r="A15" s="10" t="s">
        <v>45</v>
      </c>
      <c r="B15" s="67">
        <f>Travel!B25</f>
        <v>2926.9969565217384</v>
      </c>
      <c r="C15" s="73" t="str">
        <f>C11</f>
        <v>Figures include GST</v>
      </c>
      <c r="D15" s="6"/>
      <c r="E15" s="6"/>
      <c r="F15" s="37"/>
      <c r="G15" s="19"/>
      <c r="H15" s="19"/>
      <c r="I15" s="19"/>
      <c r="J15" s="19"/>
      <c r="K15" s="19"/>
    </row>
    <row r="16" spans="1:11" ht="27.75" customHeight="1" x14ac:dyDescent="0.2">
      <c r="A16" s="10" t="s">
        <v>91</v>
      </c>
      <c r="B16" s="67">
        <f>Travel!B69</f>
        <v>4665.7334782608705</v>
      </c>
      <c r="C16" s="73" t="str">
        <f>C11</f>
        <v>Figures include GST</v>
      </c>
      <c r="D16" s="38"/>
      <c r="E16" s="6"/>
      <c r="F16" s="39"/>
      <c r="G16" s="19"/>
      <c r="H16" s="19"/>
      <c r="I16" s="19"/>
      <c r="J16" s="19"/>
      <c r="K16" s="19"/>
    </row>
    <row r="17" spans="1:11" ht="27.75" customHeight="1" x14ac:dyDescent="0.2">
      <c r="A17" s="10" t="s">
        <v>46</v>
      </c>
      <c r="B17" s="67">
        <f>Travel!B92</f>
        <v>187.69347826086957</v>
      </c>
      <c r="C17" s="73" t="str">
        <f>C11</f>
        <v>Figures include GST</v>
      </c>
      <c r="D17" s="6"/>
      <c r="E17" s="6"/>
      <c r="F17" s="39"/>
      <c r="G17" s="19"/>
      <c r="H17" s="19"/>
      <c r="I17" s="19"/>
      <c r="J17" s="19"/>
      <c r="K17" s="19"/>
    </row>
    <row r="18" spans="1:11" ht="27.75" customHeight="1" x14ac:dyDescent="0.2">
      <c r="A18" s="19"/>
      <c r="B18" s="21"/>
      <c r="C18" s="19"/>
      <c r="D18" s="5"/>
      <c r="E18" s="5"/>
      <c r="F18" s="30"/>
      <c r="G18" s="19"/>
      <c r="H18" s="19"/>
      <c r="I18" s="19"/>
      <c r="J18" s="19"/>
      <c r="K18" s="19"/>
    </row>
    <row r="19" spans="1:11" x14ac:dyDescent="0.2">
      <c r="A19" s="20" t="s">
        <v>8</v>
      </c>
      <c r="B19" s="21"/>
      <c r="C19" s="19"/>
      <c r="D19" s="19"/>
      <c r="E19" s="19"/>
      <c r="F19" s="19"/>
      <c r="G19" s="19"/>
      <c r="H19" s="19"/>
      <c r="I19" s="19"/>
      <c r="J19" s="19"/>
      <c r="K19" s="19"/>
    </row>
    <row r="20" spans="1:11" x14ac:dyDescent="0.2">
      <c r="A20" s="22" t="s">
        <v>9</v>
      </c>
      <c r="D20" s="19"/>
      <c r="E20" s="19"/>
      <c r="F20" s="19"/>
      <c r="G20" s="19"/>
      <c r="H20" s="19"/>
      <c r="I20" s="19"/>
      <c r="J20" s="19"/>
      <c r="K20" s="19"/>
    </row>
    <row r="21" spans="1:11" ht="12.6" customHeight="1" x14ac:dyDescent="0.2">
      <c r="A21" s="22" t="s">
        <v>66</v>
      </c>
      <c r="D21" s="19"/>
      <c r="E21" s="19"/>
      <c r="F21" s="19"/>
      <c r="G21" s="19"/>
      <c r="H21" s="19"/>
      <c r="I21" s="19"/>
      <c r="J21" s="19"/>
      <c r="K21" s="19"/>
    </row>
    <row r="22" spans="1:11" ht="12.6" customHeight="1" x14ac:dyDescent="0.2">
      <c r="A22" s="22" t="s">
        <v>81</v>
      </c>
      <c r="D22" s="19"/>
      <c r="E22" s="19"/>
      <c r="F22" s="19"/>
      <c r="G22" s="19"/>
      <c r="H22" s="19"/>
      <c r="I22" s="19"/>
      <c r="J22" s="19"/>
      <c r="K22" s="19"/>
    </row>
    <row r="23" spans="1:11" ht="12.6" customHeight="1" x14ac:dyDescent="0.2">
      <c r="A23" s="22" t="s">
        <v>101</v>
      </c>
      <c r="D23" s="19"/>
      <c r="E23" s="19"/>
      <c r="F23" s="19"/>
      <c r="G23" s="19"/>
      <c r="H23" s="19"/>
      <c r="I23" s="19"/>
      <c r="J23" s="19"/>
      <c r="K23" s="19"/>
    </row>
    <row r="24" spans="1:11" x14ac:dyDescent="0.2">
      <c r="A24" s="28"/>
      <c r="B24" s="19"/>
      <c r="C24" s="19"/>
      <c r="D24" s="19"/>
      <c r="E24" s="19"/>
      <c r="F24" s="19"/>
      <c r="G24" s="19"/>
      <c r="H24" s="19"/>
      <c r="I24" s="19"/>
      <c r="J24" s="19"/>
      <c r="K24" s="19"/>
    </row>
    <row r="25" spans="1:11" hidden="1" x14ac:dyDescent="0.2">
      <c r="A25" s="13" t="s">
        <v>141</v>
      </c>
      <c r="B25" s="14"/>
      <c r="C25" s="14"/>
      <c r="D25" s="14"/>
      <c r="E25" s="14"/>
      <c r="F25" s="14"/>
      <c r="G25" s="19"/>
      <c r="H25" s="19"/>
      <c r="I25" s="19"/>
      <c r="J25" s="19"/>
      <c r="K25" s="19"/>
    </row>
    <row r="26" spans="1:11" ht="12.75" hidden="1" customHeight="1" x14ac:dyDescent="0.2">
      <c r="A26" s="12" t="s">
        <v>157</v>
      </c>
      <c r="B26" s="4"/>
      <c r="C26" s="4"/>
      <c r="D26" s="12"/>
      <c r="E26" s="12"/>
      <c r="F26" s="12"/>
      <c r="G26" s="19"/>
      <c r="H26" s="19"/>
      <c r="I26" s="19"/>
      <c r="J26" s="19"/>
      <c r="K26" s="19"/>
    </row>
    <row r="27" spans="1:11" hidden="1" x14ac:dyDescent="0.2">
      <c r="A27" s="11" t="s">
        <v>64</v>
      </c>
      <c r="B27" s="11"/>
      <c r="C27" s="11"/>
      <c r="D27" s="11"/>
      <c r="E27" s="11"/>
      <c r="F27" s="11"/>
      <c r="G27" s="19"/>
      <c r="H27" s="19"/>
      <c r="I27" s="19"/>
      <c r="J27" s="19"/>
      <c r="K27" s="19"/>
    </row>
    <row r="28" spans="1:11" hidden="1" x14ac:dyDescent="0.2">
      <c r="A28" s="11" t="s">
        <v>28</v>
      </c>
      <c r="B28" s="11"/>
      <c r="C28" s="11"/>
      <c r="D28" s="11"/>
      <c r="E28" s="11"/>
      <c r="F28" s="11"/>
      <c r="G28" s="19"/>
      <c r="H28" s="19"/>
      <c r="I28" s="19"/>
      <c r="J28" s="19"/>
      <c r="K28" s="19"/>
    </row>
    <row r="29" spans="1:11" hidden="1" x14ac:dyDescent="0.2">
      <c r="A29" s="12" t="s">
        <v>115</v>
      </c>
      <c r="B29" s="12"/>
      <c r="C29" s="12"/>
      <c r="D29" s="12"/>
      <c r="E29" s="12"/>
      <c r="F29" s="12"/>
      <c r="G29" s="19"/>
      <c r="H29" s="19"/>
      <c r="I29" s="19"/>
      <c r="J29" s="19"/>
      <c r="K29" s="19"/>
    </row>
    <row r="30" spans="1:11" hidden="1" x14ac:dyDescent="0.2">
      <c r="A30" s="12" t="s">
        <v>116</v>
      </c>
      <c r="B30" s="12"/>
      <c r="C30" s="12"/>
      <c r="D30" s="12"/>
      <c r="E30" s="12"/>
      <c r="F30" s="12"/>
      <c r="G30" s="19"/>
      <c r="H30" s="19"/>
      <c r="I30" s="19"/>
      <c r="J30" s="19"/>
      <c r="K30" s="19"/>
    </row>
    <row r="31" spans="1:11" hidden="1" x14ac:dyDescent="0.2">
      <c r="A31" s="11" t="s">
        <v>106</v>
      </c>
      <c r="B31" s="11"/>
      <c r="C31" s="11"/>
      <c r="D31" s="11"/>
      <c r="E31" s="11"/>
      <c r="F31" s="11"/>
      <c r="G31" s="19"/>
      <c r="H31" s="19"/>
      <c r="I31" s="19"/>
      <c r="J31" s="19"/>
      <c r="K31" s="19"/>
    </row>
    <row r="32" spans="1:11" hidden="1" x14ac:dyDescent="0.2">
      <c r="A32" s="11" t="s">
        <v>107</v>
      </c>
      <c r="B32" s="11"/>
      <c r="C32" s="11"/>
      <c r="D32" s="11"/>
      <c r="E32" s="11"/>
      <c r="F32" s="11"/>
      <c r="G32" s="19"/>
      <c r="H32" s="19"/>
      <c r="I32" s="19"/>
      <c r="J32" s="19"/>
      <c r="K32" s="19"/>
    </row>
    <row r="33" spans="1:11" hidden="1" x14ac:dyDescent="0.2">
      <c r="A33" s="11" t="s">
        <v>105</v>
      </c>
      <c r="B33" s="11"/>
      <c r="C33" s="11"/>
      <c r="D33" s="11"/>
      <c r="E33" s="11"/>
      <c r="F33" s="11"/>
      <c r="G33" s="19"/>
      <c r="H33" s="19"/>
      <c r="I33" s="19"/>
      <c r="J33" s="19"/>
      <c r="K33" s="19"/>
    </row>
    <row r="34" spans="1:11" hidden="1" x14ac:dyDescent="0.2">
      <c r="A34" s="12" t="s">
        <v>67</v>
      </c>
      <c r="B34" s="12"/>
      <c r="C34" s="12"/>
      <c r="D34" s="12"/>
      <c r="E34" s="12"/>
      <c r="F34" s="12"/>
      <c r="G34" s="19"/>
      <c r="H34" s="19"/>
      <c r="I34" s="19"/>
      <c r="J34" s="19"/>
      <c r="K34" s="19"/>
    </row>
    <row r="35" spans="1:11" hidden="1" x14ac:dyDescent="0.2">
      <c r="A35" s="12" t="s">
        <v>73</v>
      </c>
      <c r="B35" s="12"/>
      <c r="C35" s="12"/>
      <c r="D35" s="12"/>
      <c r="E35" s="12"/>
      <c r="F35" s="12"/>
      <c r="G35" s="19"/>
      <c r="H35" s="19"/>
      <c r="I35" s="19"/>
      <c r="J35" s="19"/>
      <c r="K35" s="19"/>
    </row>
    <row r="36" spans="1:11" hidden="1" x14ac:dyDescent="0.2">
      <c r="A36" s="11" t="s">
        <v>94</v>
      </c>
      <c r="B36" s="69"/>
      <c r="C36" s="69"/>
      <c r="D36" s="69"/>
      <c r="E36" s="69"/>
      <c r="F36" s="69"/>
      <c r="G36" s="19"/>
      <c r="H36" s="19"/>
      <c r="I36" s="19"/>
      <c r="J36" s="19"/>
      <c r="K36" s="19"/>
    </row>
    <row r="37" spans="1:11" hidden="1" x14ac:dyDescent="0.2">
      <c r="A37" s="11" t="s">
        <v>63</v>
      </c>
      <c r="B37" s="69"/>
      <c r="C37" s="69"/>
      <c r="D37" s="69"/>
      <c r="E37" s="69"/>
      <c r="F37" s="69"/>
      <c r="G37" s="19"/>
      <c r="H37" s="19"/>
      <c r="I37" s="19"/>
      <c r="J37" s="19"/>
      <c r="K37" s="19"/>
    </row>
    <row r="38" spans="1:11" hidden="1" x14ac:dyDescent="0.2">
      <c r="A38" s="12" t="s">
        <v>38</v>
      </c>
      <c r="B38" s="4"/>
      <c r="C38" s="4"/>
      <c r="D38" s="4"/>
      <c r="E38" s="4"/>
      <c r="F38" s="4"/>
      <c r="G38" s="19"/>
      <c r="H38" s="19"/>
      <c r="I38" s="19"/>
      <c r="J38" s="19"/>
      <c r="K38" s="19"/>
    </row>
    <row r="39" spans="1:11" hidden="1" x14ac:dyDescent="0.2">
      <c r="A39" s="4" t="s">
        <v>39</v>
      </c>
      <c r="B39" s="4"/>
      <c r="C39" s="4"/>
      <c r="D39" s="4"/>
      <c r="E39" s="4"/>
      <c r="F39" s="4"/>
      <c r="G39" s="19"/>
      <c r="H39" s="19"/>
      <c r="I39" s="19"/>
      <c r="J39" s="19"/>
      <c r="K39" s="19"/>
    </row>
    <row r="40" spans="1:11" hidden="1" x14ac:dyDescent="0.2">
      <c r="A40" s="4" t="s">
        <v>41</v>
      </c>
      <c r="B40" s="4"/>
      <c r="C40" s="4"/>
      <c r="D40" s="4"/>
      <c r="E40" s="4"/>
      <c r="F40" s="4"/>
      <c r="G40" s="19"/>
      <c r="H40" s="19"/>
      <c r="I40" s="19"/>
      <c r="J40" s="19"/>
      <c r="K40" s="19"/>
    </row>
    <row r="41" spans="1:11" hidden="1" x14ac:dyDescent="0.2">
      <c r="A41" s="4" t="s">
        <v>40</v>
      </c>
      <c r="B41" s="4"/>
      <c r="C41" s="4"/>
      <c r="D41" s="4"/>
      <c r="E41" s="4"/>
      <c r="F41" s="4"/>
      <c r="G41" s="19"/>
      <c r="H41" s="19"/>
      <c r="I41" s="19"/>
      <c r="J41" s="19"/>
      <c r="K41" s="19"/>
    </row>
    <row r="42" spans="1:11" hidden="1" x14ac:dyDescent="0.2">
      <c r="A42" s="4" t="s">
        <v>42</v>
      </c>
      <c r="B42" s="4"/>
      <c r="C42" s="4"/>
      <c r="D42" s="4"/>
      <c r="E42" s="4"/>
      <c r="F42" s="4"/>
      <c r="G42" s="19"/>
      <c r="H42" s="19"/>
      <c r="I42" s="19"/>
      <c r="J42" s="19"/>
      <c r="K42" s="19"/>
    </row>
    <row r="43" spans="1:11" hidden="1" x14ac:dyDescent="0.2">
      <c r="A43" s="4" t="s">
        <v>43</v>
      </c>
      <c r="B43" s="4"/>
      <c r="C43" s="4"/>
      <c r="D43" s="4"/>
      <c r="E43" s="4"/>
      <c r="F43" s="4"/>
      <c r="G43" s="19"/>
      <c r="H43" s="19"/>
      <c r="I43" s="19"/>
      <c r="J43" s="19"/>
      <c r="K43" s="19"/>
    </row>
    <row r="44" spans="1:11" hidden="1" x14ac:dyDescent="0.2">
      <c r="A44" s="70" t="s">
        <v>36</v>
      </c>
      <c r="B44" s="69"/>
      <c r="C44" s="69"/>
      <c r="D44" s="69"/>
      <c r="E44" s="69"/>
      <c r="F44" s="69"/>
      <c r="G44" s="19"/>
      <c r="H44" s="19"/>
      <c r="I44" s="19"/>
      <c r="J44" s="19"/>
      <c r="K44" s="19"/>
    </row>
    <row r="45" spans="1:11" hidden="1" x14ac:dyDescent="0.2">
      <c r="A45" s="69" t="s">
        <v>34</v>
      </c>
      <c r="B45" s="69"/>
      <c r="C45" s="69"/>
      <c r="D45" s="69"/>
      <c r="E45" s="69"/>
      <c r="F45" s="69"/>
      <c r="G45" s="19"/>
      <c r="H45" s="19"/>
      <c r="I45" s="19"/>
      <c r="J45" s="19"/>
      <c r="K45" s="19"/>
    </row>
    <row r="46" spans="1:11" hidden="1" x14ac:dyDescent="0.2">
      <c r="A46" s="40">
        <v>-20000</v>
      </c>
      <c r="B46" s="4"/>
      <c r="C46" s="4"/>
      <c r="D46" s="4"/>
      <c r="E46" s="4"/>
      <c r="F46" s="4"/>
      <c r="G46" s="19"/>
      <c r="H46" s="19"/>
      <c r="I46" s="19"/>
      <c r="J46" s="19"/>
      <c r="K46" s="19"/>
    </row>
    <row r="47" spans="1:11" ht="25.5" hidden="1" x14ac:dyDescent="0.2">
      <c r="A47" s="100" t="s">
        <v>138</v>
      </c>
      <c r="B47" s="69"/>
      <c r="C47" s="69"/>
      <c r="D47" s="69"/>
      <c r="E47" s="69"/>
      <c r="F47" s="69"/>
      <c r="G47" s="19"/>
      <c r="H47" s="19"/>
      <c r="I47" s="19"/>
      <c r="J47" s="19"/>
      <c r="K47" s="19"/>
    </row>
    <row r="48" spans="1:11" ht="25.5" hidden="1" x14ac:dyDescent="0.2">
      <c r="A48" s="100" t="s">
        <v>137</v>
      </c>
      <c r="B48" s="69"/>
      <c r="C48" s="69"/>
      <c r="D48" s="69"/>
      <c r="E48" s="69"/>
      <c r="F48" s="69"/>
      <c r="G48" s="19"/>
      <c r="H48" s="19"/>
      <c r="I48" s="19"/>
      <c r="J48" s="19"/>
      <c r="K48" s="19"/>
    </row>
    <row r="49" spans="1:11" ht="25.5" hidden="1" x14ac:dyDescent="0.2">
      <c r="A49" s="101" t="s">
        <v>139</v>
      </c>
      <c r="B49" s="4"/>
      <c r="C49" s="4"/>
      <c r="D49" s="4"/>
      <c r="E49" s="4"/>
      <c r="F49" s="4"/>
      <c r="G49" s="19"/>
      <c r="H49" s="19"/>
      <c r="I49" s="19"/>
      <c r="J49" s="19"/>
      <c r="K49" s="19"/>
    </row>
    <row r="50" spans="1:11" ht="25.5" hidden="1" x14ac:dyDescent="0.2">
      <c r="A50" s="101" t="s">
        <v>113</v>
      </c>
      <c r="B50" s="4"/>
      <c r="C50" s="4"/>
      <c r="D50" s="4"/>
      <c r="E50" s="4"/>
      <c r="F50" s="4"/>
      <c r="G50" s="19"/>
      <c r="H50" s="19"/>
      <c r="I50" s="19"/>
      <c r="J50" s="19"/>
      <c r="K50" s="19"/>
    </row>
    <row r="51" spans="1:11" ht="38.25" hidden="1" x14ac:dyDescent="0.2">
      <c r="A51" s="101" t="s">
        <v>114</v>
      </c>
      <c r="B51" s="93"/>
      <c r="C51" s="93"/>
      <c r="D51" s="93"/>
      <c r="E51" s="12"/>
      <c r="F51" s="12"/>
      <c r="G51" s="19"/>
      <c r="H51" s="19"/>
      <c r="I51" s="19"/>
      <c r="J51" s="19"/>
      <c r="K51" s="19"/>
    </row>
    <row r="52" spans="1:11" hidden="1" x14ac:dyDescent="0.2">
      <c r="A52" s="98" t="s">
        <v>117</v>
      </c>
      <c r="B52" s="92"/>
      <c r="C52" s="92"/>
      <c r="D52" s="92"/>
      <c r="E52" s="11"/>
      <c r="F52" s="11" t="b">
        <v>1</v>
      </c>
      <c r="G52" s="19"/>
      <c r="H52" s="19"/>
      <c r="I52" s="19"/>
      <c r="J52" s="19"/>
      <c r="K52" s="19"/>
    </row>
    <row r="53" spans="1:11" hidden="1" x14ac:dyDescent="0.2">
      <c r="A53" s="99" t="s">
        <v>140</v>
      </c>
      <c r="B53" s="98"/>
      <c r="C53" s="98"/>
      <c r="D53" s="98"/>
      <c r="E53" s="11"/>
      <c r="F53" s="11" t="b">
        <v>0</v>
      </c>
      <c r="G53" s="19"/>
      <c r="H53" s="19"/>
      <c r="I53" s="19"/>
      <c r="J53" s="19"/>
      <c r="K53" s="19"/>
    </row>
    <row r="54" spans="1:11" hidden="1" x14ac:dyDescent="0.2">
      <c r="A54" s="102"/>
      <c r="B54" s="94">
        <f>COUNT(Travel!B13:B18)</f>
        <v>6</v>
      </c>
      <c r="C54" s="94"/>
      <c r="D54" s="94">
        <f>COUNTIF(Travel!D13:D18,"*")</f>
        <v>6</v>
      </c>
      <c r="E54" s="95"/>
      <c r="F54" s="95" t="b">
        <f>MIN(B54,D54)=MAX(B54,D54)</f>
        <v>1</v>
      </c>
      <c r="G54" s="19"/>
      <c r="H54" s="19"/>
      <c r="I54" s="19"/>
      <c r="J54" s="19"/>
      <c r="K54" s="19"/>
    </row>
    <row r="55" spans="1:11" hidden="1" x14ac:dyDescent="0.2">
      <c r="A55" s="102" t="s">
        <v>111</v>
      </c>
      <c r="B55" s="94">
        <f>COUNT(Travel!B29:B42)</f>
        <v>14</v>
      </c>
      <c r="C55" s="94"/>
      <c r="D55" s="94">
        <f>COUNTIF(Travel!D29:D42,"*")</f>
        <v>14</v>
      </c>
      <c r="E55" s="95"/>
      <c r="F55" s="95" t="b">
        <f>MIN(B55,D55)=MAX(B55,D55)</f>
        <v>1</v>
      </c>
    </row>
    <row r="56" spans="1:11" hidden="1" x14ac:dyDescent="0.2">
      <c r="A56" s="103"/>
      <c r="B56" s="94">
        <f>COUNT(Travel!B73:B91)</f>
        <v>19</v>
      </c>
      <c r="C56" s="94"/>
      <c r="D56" s="94">
        <f>COUNTIF(Travel!D73:D91,"*")</f>
        <v>19</v>
      </c>
      <c r="E56" s="95"/>
      <c r="F56" s="95" t="b">
        <f>MIN(B56,D56)=MAX(B56,D56)</f>
        <v>1</v>
      </c>
    </row>
    <row r="57" spans="1:11" hidden="1" x14ac:dyDescent="0.2">
      <c r="A57" s="104" t="s">
        <v>109</v>
      </c>
      <c r="B57" s="96">
        <f>COUNT(Hospitality!B11:B14)</f>
        <v>2</v>
      </c>
      <c r="C57" s="96"/>
      <c r="D57" s="96">
        <f>COUNTIF(Hospitality!D11:D14,"*")</f>
        <v>2</v>
      </c>
      <c r="E57" s="97"/>
      <c r="F57" s="97" t="b">
        <f>MIN(B57,D57)=MAX(B57,D57)</f>
        <v>1</v>
      </c>
    </row>
    <row r="58" spans="1:11" hidden="1" x14ac:dyDescent="0.2">
      <c r="A58" s="105" t="s">
        <v>110</v>
      </c>
      <c r="B58" s="95">
        <f>COUNT('All other expenses'!B11:B16)</f>
        <v>4</v>
      </c>
      <c r="C58" s="95"/>
      <c r="D58" s="95">
        <f>COUNTIF('All other expenses'!D11:D16,"*")</f>
        <v>4</v>
      </c>
      <c r="E58" s="95"/>
      <c r="F58" s="95" t="b">
        <f>MIN(B58,D58)=MAX(B58,D58)</f>
        <v>1</v>
      </c>
    </row>
    <row r="59" spans="1:11" hidden="1" x14ac:dyDescent="0.2">
      <c r="A59" s="104" t="s">
        <v>108</v>
      </c>
      <c r="B59" s="96">
        <f>COUNTIF('Gifts and benefits'!B11:B55,"*")</f>
        <v>43</v>
      </c>
      <c r="C59" s="96">
        <f>COUNTIF('Gifts and benefits'!C11:C55,"*")</f>
        <v>43</v>
      </c>
      <c r="D59" s="96"/>
      <c r="E59" s="96">
        <f>COUNTA('Gifts and benefits'!E11:E55)</f>
        <v>43</v>
      </c>
      <c r="F59" s="97" t="b">
        <f>MIN(B59,C59,E59)=MAX(B59,C59,E59)</f>
        <v>1</v>
      </c>
    </row>
    <row r="60" spans="1:11" x14ac:dyDescent="0.2"/>
    <row r="61" spans="1:11" hidden="1" x14ac:dyDescent="0.2"/>
    <row r="62" spans="1:11" hidden="1" x14ac:dyDescent="0.2"/>
    <row r="63" spans="1:11" hidden="1" x14ac:dyDescent="0.2"/>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sheetData>
  <sheetProtection formatCells="0" insertRows="0" deleteRows="0"/>
  <mergeCells count="9">
    <mergeCell ref="A9:F9"/>
    <mergeCell ref="B7:F7"/>
    <mergeCell ref="B6:F6"/>
    <mergeCell ref="A1:F1"/>
    <mergeCell ref="B2:F2"/>
    <mergeCell ref="B3:F3"/>
    <mergeCell ref="B4:F4"/>
    <mergeCell ref="B5:F5"/>
    <mergeCell ref="B8:F8"/>
  </mergeCells>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191"/>
  <sheetViews>
    <sheetView topLeftCell="A66" zoomScaleNormal="100" workbookViewId="0">
      <selection activeCell="C94" sqref="C94"/>
    </sheetView>
  </sheetViews>
  <sheetFormatPr defaultColWidth="0" defaultRowHeight="12.75" zeroHeight="1" x14ac:dyDescent="0.2"/>
  <cols>
    <col min="1" max="1" width="35.7109375" customWidth="1"/>
    <col min="2" max="2" width="14.28515625" customWidth="1"/>
    <col min="3" max="3" width="69.7109375" customWidth="1"/>
    <col min="4" max="4" width="51.140625"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21" t="s">
        <v>6</v>
      </c>
      <c r="B1" s="121"/>
      <c r="C1" s="121"/>
      <c r="D1" s="121"/>
      <c r="E1" s="121"/>
      <c r="F1" s="19"/>
    </row>
    <row r="2" spans="1:6" ht="21" customHeight="1" x14ac:dyDescent="0.2">
      <c r="A2" s="3" t="s">
        <v>2</v>
      </c>
      <c r="B2" s="125" t="str">
        <f>'Summary and sign-off'!B2:F2</f>
        <v>PHARMAC</v>
      </c>
      <c r="C2" s="125"/>
      <c r="D2" s="125"/>
      <c r="E2" s="125"/>
      <c r="F2" s="19"/>
    </row>
    <row r="3" spans="1:6" ht="21" customHeight="1" x14ac:dyDescent="0.2">
      <c r="A3" s="3" t="s">
        <v>3</v>
      </c>
      <c r="B3" s="125" t="str">
        <f>'Summary and sign-off'!B3:F3</f>
        <v>Sarah Fitt</v>
      </c>
      <c r="C3" s="125"/>
      <c r="D3" s="125"/>
      <c r="E3" s="125"/>
      <c r="F3" s="19"/>
    </row>
    <row r="4" spans="1:6" ht="21" customHeight="1" x14ac:dyDescent="0.2">
      <c r="A4" s="3" t="s">
        <v>77</v>
      </c>
      <c r="B4" s="125">
        <f>'Summary and sign-off'!B4:F4</f>
        <v>43282</v>
      </c>
      <c r="C4" s="125"/>
      <c r="D4" s="125"/>
      <c r="E4" s="125"/>
      <c r="F4" s="19"/>
    </row>
    <row r="5" spans="1:6" ht="21" customHeight="1" x14ac:dyDescent="0.2">
      <c r="A5" s="3" t="s">
        <v>78</v>
      </c>
      <c r="B5" s="125">
        <f>'Summary and sign-off'!B5:F5</f>
        <v>43646</v>
      </c>
      <c r="C5" s="125"/>
      <c r="D5" s="125"/>
      <c r="E5" s="125"/>
      <c r="F5" s="19"/>
    </row>
    <row r="6" spans="1:6" ht="21" customHeight="1" x14ac:dyDescent="0.2">
      <c r="A6" s="3" t="s">
        <v>29</v>
      </c>
      <c r="B6" s="119" t="s">
        <v>64</v>
      </c>
      <c r="C6" s="119"/>
      <c r="D6" s="119"/>
      <c r="E6" s="119"/>
      <c r="F6" s="19"/>
    </row>
    <row r="7" spans="1:6" ht="21" customHeight="1" x14ac:dyDescent="0.2">
      <c r="A7" s="3" t="s">
        <v>104</v>
      </c>
      <c r="B7" s="119" t="s">
        <v>116</v>
      </c>
      <c r="C7" s="119"/>
      <c r="D7" s="119"/>
      <c r="E7" s="119"/>
      <c r="F7" s="19"/>
    </row>
    <row r="8" spans="1:6" ht="36" customHeight="1" x14ac:dyDescent="0.2">
      <c r="A8" s="127" t="s">
        <v>4</v>
      </c>
      <c r="B8" s="128"/>
      <c r="C8" s="128"/>
      <c r="D8" s="128"/>
      <c r="E8" s="128"/>
      <c r="F8" s="21"/>
    </row>
    <row r="9" spans="1:6" ht="36" customHeight="1" x14ac:dyDescent="0.2">
      <c r="A9" s="129" t="s">
        <v>142</v>
      </c>
      <c r="B9" s="130"/>
      <c r="C9" s="130"/>
      <c r="D9" s="130"/>
      <c r="E9" s="130"/>
      <c r="F9" s="21"/>
    </row>
    <row r="10" spans="1:6" ht="24.75" customHeight="1" x14ac:dyDescent="0.2">
      <c r="A10" s="126" t="s">
        <v>143</v>
      </c>
      <c r="B10" s="132"/>
      <c r="C10" s="126"/>
      <c r="D10" s="126"/>
      <c r="E10" s="126"/>
      <c r="F10" s="31"/>
    </row>
    <row r="11" spans="1:6" ht="25.5" x14ac:dyDescent="0.2">
      <c r="A11" s="26" t="s">
        <v>49</v>
      </c>
      <c r="B11" s="26" t="s">
        <v>144</v>
      </c>
      <c r="C11" s="26" t="s">
        <v>145</v>
      </c>
      <c r="D11" s="26" t="s">
        <v>102</v>
      </c>
      <c r="E11" s="26" t="s">
        <v>76</v>
      </c>
      <c r="F11" s="32"/>
    </row>
    <row r="12" spans="1:6" s="2" customFormat="1" ht="25.5" x14ac:dyDescent="0.2">
      <c r="A12" s="76" t="s">
        <v>205</v>
      </c>
      <c r="B12" s="75">
        <f>25/1.15</f>
        <v>21.739130434782609</v>
      </c>
      <c r="C12" s="76" t="s">
        <v>214</v>
      </c>
      <c r="D12" s="76" t="s">
        <v>216</v>
      </c>
      <c r="E12" s="77" t="s">
        <v>215</v>
      </c>
      <c r="F12" s="1"/>
    </row>
    <row r="13" spans="1:6" s="2" customFormat="1" x14ac:dyDescent="0.2">
      <c r="A13" s="76" t="s">
        <v>171</v>
      </c>
      <c r="B13" s="75">
        <v>1203.78</v>
      </c>
      <c r="C13" s="76" t="s">
        <v>172</v>
      </c>
      <c r="D13" s="76" t="s">
        <v>198</v>
      </c>
      <c r="E13" s="77" t="s">
        <v>170</v>
      </c>
      <c r="F13" s="1"/>
    </row>
    <row r="14" spans="1:6" s="2" customFormat="1" x14ac:dyDescent="0.2">
      <c r="A14" s="76" t="s">
        <v>171</v>
      </c>
      <c r="B14" s="75">
        <f>35.5/1.15</f>
        <v>30.869565217391308</v>
      </c>
      <c r="C14" s="76" t="s">
        <v>172</v>
      </c>
      <c r="D14" s="76" t="s">
        <v>173</v>
      </c>
      <c r="E14" s="77" t="s">
        <v>202</v>
      </c>
      <c r="F14" s="1"/>
    </row>
    <row r="15" spans="1:6" s="2" customFormat="1" x14ac:dyDescent="0.2">
      <c r="A15" s="78" t="s">
        <v>171</v>
      </c>
      <c r="B15" s="75">
        <v>30.06</v>
      </c>
      <c r="C15" s="76" t="s">
        <v>172</v>
      </c>
      <c r="D15" s="76" t="s">
        <v>207</v>
      </c>
      <c r="E15" s="77" t="s">
        <v>206</v>
      </c>
      <c r="F15" s="1"/>
    </row>
    <row r="16" spans="1:6" s="2" customFormat="1" ht="12.75" customHeight="1" x14ac:dyDescent="0.2">
      <c r="A16" s="76" t="s">
        <v>171</v>
      </c>
      <c r="B16" s="75">
        <v>796.31</v>
      </c>
      <c r="C16" s="76" t="s">
        <v>172</v>
      </c>
      <c r="D16" s="76" t="s">
        <v>199</v>
      </c>
      <c r="E16" s="77" t="s">
        <v>170</v>
      </c>
      <c r="F16" s="114"/>
    </row>
    <row r="17" spans="1:6" s="2" customFormat="1" x14ac:dyDescent="0.2">
      <c r="A17" s="78" t="s">
        <v>179</v>
      </c>
      <c r="B17" s="75">
        <v>29.09</v>
      </c>
      <c r="C17" s="76" t="s">
        <v>172</v>
      </c>
      <c r="D17" s="76" t="s">
        <v>208</v>
      </c>
      <c r="E17" s="77" t="s">
        <v>206</v>
      </c>
      <c r="F17" s="1"/>
    </row>
    <row r="18" spans="1:6" s="2" customFormat="1" x14ac:dyDescent="0.2">
      <c r="A18" s="78" t="s">
        <v>192</v>
      </c>
      <c r="B18" s="75">
        <f>56.9/1.15</f>
        <v>49.478260869565219</v>
      </c>
      <c r="C18" s="76" t="s">
        <v>172</v>
      </c>
      <c r="D18" s="76" t="s">
        <v>173</v>
      </c>
      <c r="E18" s="77" t="s">
        <v>203</v>
      </c>
      <c r="F18" s="1"/>
    </row>
    <row r="19" spans="1:6" s="2" customFormat="1" x14ac:dyDescent="0.2">
      <c r="A19" s="78" t="s">
        <v>310</v>
      </c>
      <c r="B19" s="75">
        <v>66.87</v>
      </c>
      <c r="C19" s="76" t="s">
        <v>307</v>
      </c>
      <c r="D19" s="76" t="s">
        <v>173</v>
      </c>
      <c r="E19" s="77" t="s">
        <v>308</v>
      </c>
      <c r="F19" s="1"/>
    </row>
    <row r="20" spans="1:6" s="2" customFormat="1" x14ac:dyDescent="0.2">
      <c r="A20" s="78" t="s">
        <v>310</v>
      </c>
      <c r="B20" s="75">
        <v>472.35</v>
      </c>
      <c r="C20" s="76" t="s">
        <v>307</v>
      </c>
      <c r="D20" s="76" t="s">
        <v>174</v>
      </c>
      <c r="E20" s="77" t="s">
        <v>309</v>
      </c>
      <c r="F20" s="1"/>
    </row>
    <row r="21" spans="1:6" s="2" customFormat="1" x14ac:dyDescent="0.2">
      <c r="A21" s="78" t="s">
        <v>311</v>
      </c>
      <c r="B21" s="75">
        <v>43.8</v>
      </c>
      <c r="C21" s="76" t="s">
        <v>307</v>
      </c>
      <c r="D21" s="76" t="s">
        <v>173</v>
      </c>
      <c r="E21" s="77" t="s">
        <v>309</v>
      </c>
      <c r="F21" s="1"/>
    </row>
    <row r="22" spans="1:6" s="2" customFormat="1" x14ac:dyDescent="0.2">
      <c r="A22" s="78" t="s">
        <v>312</v>
      </c>
      <c r="B22" s="75">
        <v>38.33</v>
      </c>
      <c r="C22" s="76" t="s">
        <v>307</v>
      </c>
      <c r="D22" s="76" t="s">
        <v>173</v>
      </c>
      <c r="E22" s="77" t="s">
        <v>309</v>
      </c>
      <c r="F22" s="1"/>
    </row>
    <row r="23" spans="1:6" s="2" customFormat="1" x14ac:dyDescent="0.2">
      <c r="A23" s="78" t="s">
        <v>312</v>
      </c>
      <c r="B23" s="75">
        <v>87.6</v>
      </c>
      <c r="C23" s="76" t="s">
        <v>307</v>
      </c>
      <c r="D23" s="76" t="s">
        <v>173</v>
      </c>
      <c r="E23" s="77" t="s">
        <v>309</v>
      </c>
      <c r="F23" s="1"/>
    </row>
    <row r="24" spans="1:6" s="2" customFormat="1" x14ac:dyDescent="0.2">
      <c r="A24" s="78" t="s">
        <v>313</v>
      </c>
      <c r="B24" s="75">
        <v>56.72</v>
      </c>
      <c r="C24" s="76" t="s">
        <v>307</v>
      </c>
      <c r="D24" s="76" t="s">
        <v>173</v>
      </c>
      <c r="E24" s="77" t="s">
        <v>203</v>
      </c>
      <c r="F24" s="1"/>
    </row>
    <row r="25" spans="1:6" ht="19.5" customHeight="1" x14ac:dyDescent="0.2">
      <c r="A25" s="88" t="s">
        <v>154</v>
      </c>
      <c r="B25" s="89">
        <f>SUM(B12:B24)</f>
        <v>2926.9969565217384</v>
      </c>
      <c r="C25" s="90" t="str">
        <f>IF(SUBTOTAL(3,B13:B18)=SUBTOTAL(103,B13:B18),'Summary and sign-off'!$A$47,'Summary and sign-off'!$A$48)</f>
        <v>Check - there are no hidden rows with data</v>
      </c>
      <c r="D25" s="131" t="str">
        <f>IF('Summary and sign-off'!F54='Summary and sign-off'!F53,'Summary and sign-off'!A50,'Summary and sign-off'!A49)</f>
        <v>Check - each entry provides sufficient information</v>
      </c>
      <c r="E25" s="131"/>
      <c r="F25" s="19"/>
    </row>
    <row r="26" spans="1:6" ht="10.5" customHeight="1" x14ac:dyDescent="0.2">
      <c r="A26" s="19"/>
      <c r="B26" s="21"/>
      <c r="C26" s="19"/>
      <c r="D26" s="19"/>
      <c r="E26" s="19"/>
      <c r="F26" s="19"/>
    </row>
    <row r="27" spans="1:6" ht="24.75" customHeight="1" x14ac:dyDescent="0.2">
      <c r="A27" s="126" t="s">
        <v>92</v>
      </c>
      <c r="B27" s="126"/>
      <c r="C27" s="126"/>
      <c r="D27" s="126"/>
      <c r="E27" s="126"/>
      <c r="F27" s="31"/>
    </row>
    <row r="28" spans="1:6" ht="25.5" x14ac:dyDescent="0.2">
      <c r="A28" s="26" t="s">
        <v>49</v>
      </c>
      <c r="B28" s="26" t="s">
        <v>31</v>
      </c>
      <c r="C28" s="26" t="s">
        <v>146</v>
      </c>
      <c r="D28" s="26" t="s">
        <v>102</v>
      </c>
      <c r="E28" s="26" t="s">
        <v>76</v>
      </c>
      <c r="F28" s="32"/>
    </row>
    <row r="29" spans="1:6" s="2" customFormat="1" x14ac:dyDescent="0.2">
      <c r="A29" s="78" t="s">
        <v>177</v>
      </c>
      <c r="B29" s="75">
        <v>269.7</v>
      </c>
      <c r="C29" s="76" t="s">
        <v>217</v>
      </c>
      <c r="D29" s="76" t="s">
        <v>174</v>
      </c>
      <c r="E29" s="77" t="s">
        <v>185</v>
      </c>
      <c r="F29" s="1"/>
    </row>
    <row r="30" spans="1:6" s="2" customFormat="1" x14ac:dyDescent="0.2">
      <c r="A30" s="78" t="s">
        <v>177</v>
      </c>
      <c r="B30" s="75">
        <f>53.91/1.15</f>
        <v>46.878260869565217</v>
      </c>
      <c r="C30" s="76" t="s">
        <v>217</v>
      </c>
      <c r="D30" s="76" t="s">
        <v>173</v>
      </c>
      <c r="E30" s="77" t="s">
        <v>185</v>
      </c>
      <c r="F30" s="1"/>
    </row>
    <row r="31" spans="1:6" s="2" customFormat="1" x14ac:dyDescent="0.2">
      <c r="A31" s="78" t="s">
        <v>177</v>
      </c>
      <c r="B31" s="75">
        <f>58.5/1.15</f>
        <v>50.869565217391312</v>
      </c>
      <c r="C31" s="76" t="s">
        <v>217</v>
      </c>
      <c r="D31" s="76" t="s">
        <v>219</v>
      </c>
      <c r="E31" s="77" t="s">
        <v>184</v>
      </c>
      <c r="F31" s="1"/>
    </row>
    <row r="32" spans="1:6" s="2" customFormat="1" x14ac:dyDescent="0.2">
      <c r="A32" s="78" t="s">
        <v>178</v>
      </c>
      <c r="B32" s="75">
        <f>48.23/1.15</f>
        <v>41.939130434782612</v>
      </c>
      <c r="C32" s="76" t="s">
        <v>217</v>
      </c>
      <c r="D32" s="76" t="s">
        <v>173</v>
      </c>
      <c r="E32" s="77" t="s">
        <v>185</v>
      </c>
      <c r="F32" s="1"/>
    </row>
    <row r="33" spans="1:6" s="2" customFormat="1" x14ac:dyDescent="0.2">
      <c r="A33" s="78" t="s">
        <v>187</v>
      </c>
      <c r="B33" s="75">
        <v>207.82</v>
      </c>
      <c r="C33" s="115" t="s">
        <v>201</v>
      </c>
      <c r="D33" s="77" t="s">
        <v>174</v>
      </c>
      <c r="E33" s="77" t="s">
        <v>188</v>
      </c>
      <c r="F33" s="1"/>
    </row>
    <row r="34" spans="1:6" s="2" customFormat="1" x14ac:dyDescent="0.2">
      <c r="A34" s="78" t="s">
        <v>187</v>
      </c>
      <c r="B34" s="75">
        <f>23.4/1.15</f>
        <v>20.347826086956523</v>
      </c>
      <c r="C34" s="115" t="s">
        <v>201</v>
      </c>
      <c r="D34" s="77" t="s">
        <v>173</v>
      </c>
      <c r="E34" s="77" t="s">
        <v>188</v>
      </c>
      <c r="F34" s="1"/>
    </row>
    <row r="35" spans="1:6" s="2" customFormat="1" x14ac:dyDescent="0.2">
      <c r="A35" s="78" t="s">
        <v>187</v>
      </c>
      <c r="B35" s="75">
        <f>42/1.15</f>
        <v>36.521739130434788</v>
      </c>
      <c r="C35" s="115" t="s">
        <v>201</v>
      </c>
      <c r="D35" s="76" t="s">
        <v>219</v>
      </c>
      <c r="E35" s="77" t="s">
        <v>184</v>
      </c>
      <c r="F35" s="1"/>
    </row>
    <row r="36" spans="1:6" s="2" customFormat="1" x14ac:dyDescent="0.2">
      <c r="A36" s="78" t="s">
        <v>189</v>
      </c>
      <c r="B36" s="75">
        <v>433.26</v>
      </c>
      <c r="C36" s="76" t="s">
        <v>204</v>
      </c>
      <c r="D36" s="77" t="s">
        <v>174</v>
      </c>
      <c r="E36" s="77" t="s">
        <v>190</v>
      </c>
      <c r="F36" s="1"/>
    </row>
    <row r="37" spans="1:6" s="2" customFormat="1" x14ac:dyDescent="0.2">
      <c r="A37" s="78" t="s">
        <v>189</v>
      </c>
      <c r="B37" s="75">
        <f>47/1.15</f>
        <v>40.869565217391305</v>
      </c>
      <c r="C37" s="76" t="s">
        <v>204</v>
      </c>
      <c r="D37" s="76" t="s">
        <v>173</v>
      </c>
      <c r="E37" s="77" t="s">
        <v>190</v>
      </c>
    </row>
    <row r="38" spans="1:6" s="2" customFormat="1" x14ac:dyDescent="0.2">
      <c r="A38" s="78" t="s">
        <v>189</v>
      </c>
      <c r="B38" s="75">
        <f>57.3/1.15</f>
        <v>49.826086956521742</v>
      </c>
      <c r="C38" s="76" t="s">
        <v>204</v>
      </c>
      <c r="D38" s="76" t="s">
        <v>173</v>
      </c>
      <c r="E38" s="77" t="s">
        <v>190</v>
      </c>
    </row>
    <row r="39" spans="1:6" s="2" customFormat="1" x14ac:dyDescent="0.2">
      <c r="A39" s="78" t="s">
        <v>189</v>
      </c>
      <c r="B39" s="75">
        <f>42/1.15</f>
        <v>36.521739130434788</v>
      </c>
      <c r="C39" s="76" t="s">
        <v>204</v>
      </c>
      <c r="D39" s="76" t="s">
        <v>219</v>
      </c>
      <c r="E39" s="77" t="s">
        <v>184</v>
      </c>
    </row>
    <row r="40" spans="1:6" s="2" customFormat="1" ht="25.5" x14ac:dyDescent="0.2">
      <c r="A40" s="78" t="s">
        <v>180</v>
      </c>
      <c r="B40" s="75">
        <f>86.8/1.15</f>
        <v>75.478260869565219</v>
      </c>
      <c r="C40" s="76" t="s">
        <v>211</v>
      </c>
      <c r="D40" s="76" t="s">
        <v>173</v>
      </c>
      <c r="E40" s="77" t="s">
        <v>185</v>
      </c>
      <c r="F40" s="1"/>
    </row>
    <row r="41" spans="1:6" s="2" customFormat="1" ht="25.5" x14ac:dyDescent="0.2">
      <c r="A41" s="78" t="s">
        <v>180</v>
      </c>
      <c r="B41" s="75">
        <f>45.25/1.15</f>
        <v>39.347826086956523</v>
      </c>
      <c r="C41" s="76" t="s">
        <v>211</v>
      </c>
      <c r="D41" s="76" t="s">
        <v>173</v>
      </c>
      <c r="E41" s="77" t="s">
        <v>185</v>
      </c>
      <c r="F41" s="1"/>
    </row>
    <row r="42" spans="1:6" s="2" customFormat="1" ht="25.5" x14ac:dyDescent="0.2">
      <c r="A42" s="78" t="s">
        <v>180</v>
      </c>
      <c r="B42" s="75">
        <v>280.89</v>
      </c>
      <c r="C42" s="76" t="s">
        <v>211</v>
      </c>
      <c r="D42" s="76" t="s">
        <v>174</v>
      </c>
      <c r="E42" s="77" t="s">
        <v>185</v>
      </c>
    </row>
    <row r="43" spans="1:6" s="2" customFormat="1" ht="25.5" x14ac:dyDescent="0.2">
      <c r="A43" s="78" t="s">
        <v>180</v>
      </c>
      <c r="B43" s="75">
        <f>34/1.15</f>
        <v>29.565217391304351</v>
      </c>
      <c r="C43" s="76" t="s">
        <v>211</v>
      </c>
      <c r="D43" s="76" t="s">
        <v>219</v>
      </c>
      <c r="E43" s="77" t="s">
        <v>184</v>
      </c>
    </row>
    <row r="44" spans="1:6" s="2" customFormat="1" x14ac:dyDescent="0.2">
      <c r="A44" s="78" t="s">
        <v>183</v>
      </c>
      <c r="B44" s="75">
        <f>14.47/1.15</f>
        <v>12.582608695652176</v>
      </c>
      <c r="C44" s="76" t="s">
        <v>218</v>
      </c>
      <c r="D44" s="76" t="s">
        <v>173</v>
      </c>
      <c r="E44" s="77" t="s">
        <v>185</v>
      </c>
      <c r="F44" s="1"/>
    </row>
    <row r="45" spans="1:6" s="2" customFormat="1" x14ac:dyDescent="0.2">
      <c r="A45" s="78" t="s">
        <v>183</v>
      </c>
      <c r="B45" s="75">
        <f>50.5/1.15</f>
        <v>43.913043478260875</v>
      </c>
      <c r="C45" s="76" t="s">
        <v>218</v>
      </c>
      <c r="D45" s="76" t="s">
        <v>219</v>
      </c>
      <c r="E45" s="77" t="s">
        <v>184</v>
      </c>
      <c r="F45" s="1"/>
    </row>
    <row r="46" spans="1:6" s="2" customFormat="1" x14ac:dyDescent="0.2">
      <c r="A46" s="78" t="s">
        <v>193</v>
      </c>
      <c r="B46" s="75">
        <v>243.63</v>
      </c>
      <c r="C46" s="76" t="s">
        <v>218</v>
      </c>
      <c r="D46" s="76" t="s">
        <v>174</v>
      </c>
      <c r="E46" s="77" t="s">
        <v>185</v>
      </c>
      <c r="F46" s="1"/>
    </row>
    <row r="47" spans="1:6" s="2" customFormat="1" x14ac:dyDescent="0.2">
      <c r="A47" s="78" t="s">
        <v>193</v>
      </c>
      <c r="B47" s="75">
        <f>50/1.15</f>
        <v>43.478260869565219</v>
      </c>
      <c r="C47" s="76" t="s">
        <v>218</v>
      </c>
      <c r="D47" s="76" t="s">
        <v>173</v>
      </c>
      <c r="E47" s="77" t="s">
        <v>185</v>
      </c>
    </row>
    <row r="48" spans="1:6" s="2" customFormat="1" x14ac:dyDescent="0.2">
      <c r="A48" s="78" t="s">
        <v>193</v>
      </c>
      <c r="B48" s="75">
        <f>38/1.15</f>
        <v>33.04347826086957</v>
      </c>
      <c r="C48" s="76" t="s">
        <v>218</v>
      </c>
      <c r="D48" s="76" t="s">
        <v>173</v>
      </c>
      <c r="E48" s="77" t="s">
        <v>185</v>
      </c>
      <c r="F48" s="1"/>
    </row>
    <row r="49" spans="1:6" s="2" customFormat="1" x14ac:dyDescent="0.2">
      <c r="A49" s="116" t="s">
        <v>328</v>
      </c>
      <c r="B49" s="75">
        <f>420.74/1.15</f>
        <v>365.8608695652174</v>
      </c>
      <c r="C49" s="76" t="s">
        <v>314</v>
      </c>
      <c r="D49" s="76" t="s">
        <v>174</v>
      </c>
      <c r="E49" s="77" t="s">
        <v>315</v>
      </c>
      <c r="F49" s="1"/>
    </row>
    <row r="50" spans="1:6" s="2" customFormat="1" ht="25.5" x14ac:dyDescent="0.2">
      <c r="A50" s="76" t="s">
        <v>328</v>
      </c>
      <c r="B50" s="75">
        <v>60.7</v>
      </c>
      <c r="C50" s="76" t="s">
        <v>314</v>
      </c>
      <c r="D50" s="76" t="s">
        <v>173</v>
      </c>
      <c r="E50" s="77" t="s">
        <v>316</v>
      </c>
      <c r="F50" s="1"/>
    </row>
    <row r="51" spans="1:6" s="2" customFormat="1" x14ac:dyDescent="0.2">
      <c r="A51" s="78" t="s">
        <v>328</v>
      </c>
      <c r="B51" s="75">
        <v>57.74</v>
      </c>
      <c r="C51" s="76" t="s">
        <v>314</v>
      </c>
      <c r="D51" s="76" t="s">
        <v>173</v>
      </c>
      <c r="E51" s="77" t="s">
        <v>317</v>
      </c>
      <c r="F51" s="1"/>
    </row>
    <row r="52" spans="1:6" s="2" customFormat="1" x14ac:dyDescent="0.2">
      <c r="A52" s="78" t="s">
        <v>328</v>
      </c>
      <c r="B52" s="75">
        <f>34/1.15</f>
        <v>29.565217391304351</v>
      </c>
      <c r="C52" s="76" t="s">
        <v>314</v>
      </c>
      <c r="D52" s="76" t="s">
        <v>318</v>
      </c>
      <c r="E52" s="77" t="s">
        <v>319</v>
      </c>
      <c r="F52" s="1"/>
    </row>
    <row r="53" spans="1:6" s="2" customFormat="1" x14ac:dyDescent="0.2">
      <c r="A53" s="116" t="s">
        <v>329</v>
      </c>
      <c r="B53" s="75">
        <f>485.09/1.15</f>
        <v>421.81739130434784</v>
      </c>
      <c r="C53" s="76" t="s">
        <v>320</v>
      </c>
      <c r="D53" s="76" t="s">
        <v>174</v>
      </c>
      <c r="E53" s="77" t="s">
        <v>185</v>
      </c>
      <c r="F53" s="1"/>
    </row>
    <row r="54" spans="1:6" s="2" customFormat="1" x14ac:dyDescent="0.2">
      <c r="A54" s="116" t="s">
        <v>329</v>
      </c>
      <c r="B54" s="75">
        <f>185/1.15</f>
        <v>160.86956521739131</v>
      </c>
      <c r="C54" s="76" t="s">
        <v>320</v>
      </c>
      <c r="D54" s="77" t="s">
        <v>321</v>
      </c>
      <c r="E54" s="77" t="s">
        <v>185</v>
      </c>
      <c r="F54" s="1"/>
    </row>
    <row r="55" spans="1:6" s="2" customFormat="1" x14ac:dyDescent="0.2">
      <c r="A55" s="116" t="s">
        <v>329</v>
      </c>
      <c r="B55" s="75">
        <v>62.61</v>
      </c>
      <c r="C55" s="76" t="s">
        <v>320</v>
      </c>
      <c r="D55" s="77" t="s">
        <v>173</v>
      </c>
      <c r="E55" s="77" t="s">
        <v>315</v>
      </c>
      <c r="F55" s="1"/>
    </row>
    <row r="56" spans="1:6" s="2" customFormat="1" x14ac:dyDescent="0.2">
      <c r="A56" s="116" t="s">
        <v>329</v>
      </c>
      <c r="B56" s="75">
        <v>79.48</v>
      </c>
      <c r="C56" s="76" t="s">
        <v>320</v>
      </c>
      <c r="D56" s="77" t="s">
        <v>173</v>
      </c>
      <c r="E56" s="77" t="s">
        <v>317</v>
      </c>
      <c r="F56" s="1"/>
    </row>
    <row r="57" spans="1:6" s="2" customFormat="1" x14ac:dyDescent="0.2">
      <c r="A57" s="78" t="s">
        <v>330</v>
      </c>
      <c r="B57" s="75">
        <v>55.32</v>
      </c>
      <c r="C57" s="76" t="s">
        <v>322</v>
      </c>
      <c r="D57" s="76" t="s">
        <v>173</v>
      </c>
      <c r="E57" s="77" t="s">
        <v>407</v>
      </c>
      <c r="F57" s="1"/>
    </row>
    <row r="58" spans="1:6" s="2" customFormat="1" x14ac:dyDescent="0.2">
      <c r="A58" s="78" t="s">
        <v>330</v>
      </c>
      <c r="B58" s="75">
        <v>79.459999999999994</v>
      </c>
      <c r="C58" s="76" t="s">
        <v>322</v>
      </c>
      <c r="D58" s="76" t="s">
        <v>173</v>
      </c>
      <c r="E58" s="77" t="s">
        <v>317</v>
      </c>
      <c r="F58" s="1"/>
    </row>
    <row r="59" spans="1:6" s="2" customFormat="1" x14ac:dyDescent="0.2">
      <c r="A59" s="78" t="s">
        <v>330</v>
      </c>
      <c r="B59" s="75">
        <v>81.14</v>
      </c>
      <c r="C59" s="76" t="s">
        <v>322</v>
      </c>
      <c r="D59" s="76" t="s">
        <v>173</v>
      </c>
      <c r="E59" s="77" t="s">
        <v>323</v>
      </c>
      <c r="F59" s="1"/>
    </row>
    <row r="60" spans="1:6" s="2" customFormat="1" x14ac:dyDescent="0.2">
      <c r="A60" s="78" t="s">
        <v>331</v>
      </c>
      <c r="B60" s="75">
        <f>483.09/1.15</f>
        <v>420.07826086956521</v>
      </c>
      <c r="C60" s="115" t="s">
        <v>324</v>
      </c>
      <c r="D60" s="77" t="s">
        <v>174</v>
      </c>
      <c r="E60" s="77" t="s">
        <v>185</v>
      </c>
      <c r="F60" s="1"/>
    </row>
    <row r="61" spans="1:6" s="2" customFormat="1" x14ac:dyDescent="0.2">
      <c r="A61" s="78" t="s">
        <v>331</v>
      </c>
      <c r="B61" s="75">
        <f>185/1.15</f>
        <v>160.86956521739131</v>
      </c>
      <c r="C61" s="115" t="s">
        <v>324</v>
      </c>
      <c r="D61" s="77" t="s">
        <v>321</v>
      </c>
      <c r="E61" s="77" t="s">
        <v>185</v>
      </c>
      <c r="F61" s="1"/>
    </row>
    <row r="62" spans="1:6" s="2" customFormat="1" x14ac:dyDescent="0.2">
      <c r="A62" s="78" t="s">
        <v>331</v>
      </c>
      <c r="B62" s="75">
        <v>56.16</v>
      </c>
      <c r="C62" s="115" t="s">
        <v>324</v>
      </c>
      <c r="D62" s="76" t="s">
        <v>173</v>
      </c>
      <c r="E62" s="77" t="s">
        <v>407</v>
      </c>
      <c r="F62" s="1"/>
    </row>
    <row r="63" spans="1:6" s="2" customFormat="1" x14ac:dyDescent="0.2">
      <c r="A63" s="78" t="s">
        <v>331</v>
      </c>
      <c r="B63" s="75">
        <v>82.64</v>
      </c>
      <c r="C63" s="115" t="s">
        <v>324</v>
      </c>
      <c r="D63" s="76" t="s">
        <v>325</v>
      </c>
      <c r="E63" s="77" t="s">
        <v>326</v>
      </c>
      <c r="F63" s="1"/>
    </row>
    <row r="64" spans="1:6" s="2" customFormat="1" x14ac:dyDescent="0.2">
      <c r="A64" s="78" t="s">
        <v>331</v>
      </c>
      <c r="B64" s="75">
        <v>79.64</v>
      </c>
      <c r="C64" s="115" t="s">
        <v>324</v>
      </c>
      <c r="D64" s="76" t="s">
        <v>325</v>
      </c>
      <c r="E64" s="77" t="s">
        <v>323</v>
      </c>
      <c r="F64" s="1"/>
    </row>
    <row r="65" spans="1:6" s="2" customFormat="1" x14ac:dyDescent="0.2">
      <c r="A65" s="78" t="s">
        <v>332</v>
      </c>
      <c r="B65" s="75">
        <v>161.36000000000001</v>
      </c>
      <c r="C65" s="115" t="s">
        <v>327</v>
      </c>
      <c r="D65" s="76" t="s">
        <v>174</v>
      </c>
      <c r="E65" s="77" t="s">
        <v>185</v>
      </c>
      <c r="F65" s="1"/>
    </row>
    <row r="66" spans="1:6" s="2" customFormat="1" x14ac:dyDescent="0.2">
      <c r="A66" s="78" t="s">
        <v>332</v>
      </c>
      <c r="B66" s="75">
        <v>68</v>
      </c>
      <c r="C66" s="76" t="s">
        <v>341</v>
      </c>
      <c r="D66" s="76" t="s">
        <v>173</v>
      </c>
      <c r="E66" s="77" t="s">
        <v>342</v>
      </c>
      <c r="F66" s="1"/>
    </row>
    <row r="67" spans="1:6" s="2" customFormat="1" x14ac:dyDescent="0.2">
      <c r="A67" s="78" t="s">
        <v>332</v>
      </c>
      <c r="B67" s="75">
        <v>66.680000000000007</v>
      </c>
      <c r="C67" s="76" t="s">
        <v>341</v>
      </c>
      <c r="D67" s="76" t="s">
        <v>173</v>
      </c>
      <c r="E67" s="77" t="s">
        <v>343</v>
      </c>
      <c r="F67" s="1"/>
    </row>
    <row r="68" spans="1:6" s="2" customFormat="1" x14ac:dyDescent="0.2">
      <c r="A68" s="78" t="s">
        <v>344</v>
      </c>
      <c r="B68" s="75">
        <v>79.260000000000005</v>
      </c>
      <c r="C68" s="76" t="s">
        <v>341</v>
      </c>
      <c r="D68" s="76" t="s">
        <v>173</v>
      </c>
      <c r="E68" s="77" t="s">
        <v>345</v>
      </c>
      <c r="F68" s="1"/>
    </row>
    <row r="69" spans="1:6" ht="19.5" customHeight="1" x14ac:dyDescent="0.2">
      <c r="A69" s="88" t="s">
        <v>155</v>
      </c>
      <c r="B69" s="89">
        <f>SUM(B29:B68)</f>
        <v>4665.7334782608705</v>
      </c>
      <c r="C69" s="90" t="str">
        <f>IF(SUBTOTAL(3,B29:B42)=SUBTOTAL(103,B29:B42),'Summary and sign-off'!$A$47,'Summary and sign-off'!$A$48)</f>
        <v>Check - there are no hidden rows with data</v>
      </c>
      <c r="D69" s="131" t="str">
        <f>IF('Summary and sign-off'!F55='Summary and sign-off'!F53,'Summary and sign-off'!A50,'Summary and sign-off'!A49)</f>
        <v>Check - each entry provides sufficient information</v>
      </c>
      <c r="E69" s="131"/>
      <c r="F69" s="19"/>
    </row>
    <row r="70" spans="1:6" ht="10.5" customHeight="1" x14ac:dyDescent="0.2">
      <c r="A70" s="19"/>
      <c r="B70" s="21"/>
      <c r="C70" s="19"/>
      <c r="D70" s="19"/>
      <c r="E70" s="19"/>
      <c r="F70" s="19"/>
    </row>
    <row r="71" spans="1:6" ht="24.75" customHeight="1" x14ac:dyDescent="0.2">
      <c r="A71" s="126" t="s">
        <v>44</v>
      </c>
      <c r="B71" s="126"/>
      <c r="C71" s="126"/>
      <c r="D71" s="126"/>
      <c r="E71" s="126"/>
      <c r="F71" s="19"/>
    </row>
    <row r="72" spans="1:6" ht="27" customHeight="1" x14ac:dyDescent="0.2">
      <c r="A72" s="26" t="s">
        <v>49</v>
      </c>
      <c r="B72" s="26" t="s">
        <v>31</v>
      </c>
      <c r="C72" s="26" t="s">
        <v>147</v>
      </c>
      <c r="D72" s="26" t="s">
        <v>88</v>
      </c>
      <c r="E72" s="26" t="s">
        <v>76</v>
      </c>
      <c r="F72" s="30"/>
    </row>
    <row r="73" spans="1:6" s="2" customFormat="1" x14ac:dyDescent="0.2">
      <c r="A73" s="78" t="s">
        <v>175</v>
      </c>
      <c r="B73" s="75">
        <f>8.72/1.15</f>
        <v>7.5826086956521754</v>
      </c>
      <c r="C73" s="76" t="s">
        <v>210</v>
      </c>
      <c r="D73" s="76" t="s">
        <v>173</v>
      </c>
      <c r="E73" s="77" t="s">
        <v>184</v>
      </c>
      <c r="F73" s="1"/>
    </row>
    <row r="74" spans="1:6" s="2" customFormat="1" x14ac:dyDescent="0.2">
      <c r="A74" s="78" t="s">
        <v>175</v>
      </c>
      <c r="B74" s="75">
        <f>7.07/1.15</f>
        <v>6.1478260869565222</v>
      </c>
      <c r="C74" s="76" t="s">
        <v>210</v>
      </c>
      <c r="D74" s="76" t="s">
        <v>173</v>
      </c>
      <c r="E74" s="77" t="s">
        <v>184</v>
      </c>
      <c r="F74" s="1"/>
    </row>
    <row r="75" spans="1:6" s="2" customFormat="1" x14ac:dyDescent="0.2">
      <c r="A75" s="78" t="s">
        <v>186</v>
      </c>
      <c r="B75" s="75">
        <f>13/1.15</f>
        <v>11.304347826086957</v>
      </c>
      <c r="C75" s="76" t="s">
        <v>222</v>
      </c>
      <c r="D75" s="76" t="s">
        <v>173</v>
      </c>
      <c r="E75" s="77" t="s">
        <v>184</v>
      </c>
      <c r="F75" s="1"/>
    </row>
    <row r="76" spans="1:6" s="2" customFormat="1" x14ac:dyDescent="0.2">
      <c r="A76" s="78" t="s">
        <v>176</v>
      </c>
      <c r="B76" s="75">
        <f>6.93/1.15</f>
        <v>6.0260869565217394</v>
      </c>
      <c r="C76" s="76" t="s">
        <v>200</v>
      </c>
      <c r="D76" s="76" t="s">
        <v>173</v>
      </c>
      <c r="E76" s="77" t="s">
        <v>184</v>
      </c>
      <c r="F76" s="1"/>
    </row>
    <row r="77" spans="1:6" s="2" customFormat="1" x14ac:dyDescent="0.2">
      <c r="A77" s="78" t="s">
        <v>176</v>
      </c>
      <c r="B77" s="75">
        <f>10.86/1.15</f>
        <v>9.4434782608695649</v>
      </c>
      <c r="C77" s="76" t="s">
        <v>200</v>
      </c>
      <c r="D77" s="76" t="s">
        <v>173</v>
      </c>
      <c r="E77" s="77" t="s">
        <v>184</v>
      </c>
      <c r="F77" s="1"/>
    </row>
    <row r="78" spans="1:6" s="2" customFormat="1" x14ac:dyDescent="0.2">
      <c r="A78" s="78" t="s">
        <v>191</v>
      </c>
      <c r="B78" s="75">
        <f>11.4/1.15</f>
        <v>9.913043478260871</v>
      </c>
      <c r="C78" s="76" t="s">
        <v>200</v>
      </c>
      <c r="D78" s="76" t="s">
        <v>173</v>
      </c>
      <c r="E78" s="77" t="s">
        <v>184</v>
      </c>
    </row>
    <row r="79" spans="1:6" s="2" customFormat="1" x14ac:dyDescent="0.2">
      <c r="A79" s="78" t="s">
        <v>181</v>
      </c>
      <c r="B79" s="75">
        <f>14.07/1.15</f>
        <v>12.234782608695653</v>
      </c>
      <c r="C79" s="76" t="s">
        <v>220</v>
      </c>
      <c r="D79" s="76" t="s">
        <v>173</v>
      </c>
      <c r="E79" s="77" t="s">
        <v>184</v>
      </c>
      <c r="F79" s="1"/>
    </row>
    <row r="80" spans="1:6" s="2" customFormat="1" x14ac:dyDescent="0.2">
      <c r="A80" s="78" t="s">
        <v>182</v>
      </c>
      <c r="B80" s="75">
        <f>14.07/1.15</f>
        <v>12.234782608695653</v>
      </c>
      <c r="C80" s="76" t="s">
        <v>221</v>
      </c>
      <c r="D80" s="76" t="s">
        <v>173</v>
      </c>
      <c r="E80" s="77" t="s">
        <v>184</v>
      </c>
    </row>
    <row r="81" spans="1:6" s="2" customFormat="1" x14ac:dyDescent="0.2">
      <c r="A81" s="78" t="s">
        <v>182</v>
      </c>
      <c r="B81" s="75">
        <f>8/1.15</f>
        <v>6.9565217391304355</v>
      </c>
      <c r="C81" s="76" t="s">
        <v>221</v>
      </c>
      <c r="D81" s="76" t="s">
        <v>173</v>
      </c>
      <c r="E81" s="77" t="s">
        <v>184</v>
      </c>
    </row>
    <row r="82" spans="1:6" s="2" customFormat="1" x14ac:dyDescent="0.2">
      <c r="A82" s="116" t="s">
        <v>352</v>
      </c>
      <c r="B82" s="75">
        <v>7.83</v>
      </c>
      <c r="C82" s="76" t="s">
        <v>333</v>
      </c>
      <c r="D82" s="76" t="s">
        <v>173</v>
      </c>
      <c r="E82" s="77" t="s">
        <v>334</v>
      </c>
    </row>
    <row r="83" spans="1:6" s="2" customFormat="1" x14ac:dyDescent="0.2">
      <c r="A83" s="78" t="s">
        <v>352</v>
      </c>
      <c r="B83" s="75">
        <v>12.26</v>
      </c>
      <c r="C83" s="76" t="s">
        <v>333</v>
      </c>
      <c r="D83" s="76" t="s">
        <v>173</v>
      </c>
      <c r="E83" s="77" t="s">
        <v>335</v>
      </c>
    </row>
    <row r="84" spans="1:6" s="2" customFormat="1" x14ac:dyDescent="0.2">
      <c r="A84" s="78" t="s">
        <v>353</v>
      </c>
      <c r="B84" s="75">
        <v>13.99</v>
      </c>
      <c r="C84" s="76" t="s">
        <v>336</v>
      </c>
      <c r="D84" s="76" t="s">
        <v>173</v>
      </c>
      <c r="E84" s="77" t="s">
        <v>334</v>
      </c>
    </row>
    <row r="85" spans="1:6" s="2" customFormat="1" x14ac:dyDescent="0.2">
      <c r="A85" s="78" t="s">
        <v>337</v>
      </c>
      <c r="B85" s="75">
        <v>10.7</v>
      </c>
      <c r="C85" s="76" t="s">
        <v>338</v>
      </c>
      <c r="D85" s="76" t="s">
        <v>173</v>
      </c>
      <c r="E85" s="77" t="s">
        <v>339</v>
      </c>
    </row>
    <row r="86" spans="1:6" s="2" customFormat="1" x14ac:dyDescent="0.2">
      <c r="A86" s="78" t="s">
        <v>337</v>
      </c>
      <c r="B86" s="75">
        <v>7.32</v>
      </c>
      <c r="C86" s="76" t="s">
        <v>340</v>
      </c>
      <c r="D86" s="76" t="s">
        <v>173</v>
      </c>
      <c r="E86" s="77" t="s">
        <v>335</v>
      </c>
    </row>
    <row r="87" spans="1:6" s="2" customFormat="1" x14ac:dyDescent="0.2">
      <c r="A87" s="78" t="s">
        <v>346</v>
      </c>
      <c r="B87" s="75">
        <v>9.23</v>
      </c>
      <c r="C87" s="76" t="s">
        <v>347</v>
      </c>
      <c r="D87" s="76" t="s">
        <v>173</v>
      </c>
      <c r="E87" s="76" t="s">
        <v>348</v>
      </c>
    </row>
    <row r="88" spans="1:6" s="2" customFormat="1" x14ac:dyDescent="0.2">
      <c r="A88" s="78" t="s">
        <v>346</v>
      </c>
      <c r="B88" s="75">
        <v>17.5</v>
      </c>
      <c r="C88" s="76" t="s">
        <v>347</v>
      </c>
      <c r="D88" s="76" t="s">
        <v>173</v>
      </c>
      <c r="E88" s="76" t="s">
        <v>349</v>
      </c>
    </row>
    <row r="89" spans="1:6" s="2" customFormat="1" x14ac:dyDescent="0.2">
      <c r="A89" s="78" t="s">
        <v>408</v>
      </c>
      <c r="B89" s="75">
        <v>7.06</v>
      </c>
      <c r="C89" s="76" t="s">
        <v>200</v>
      </c>
      <c r="D89" s="76" t="s">
        <v>173</v>
      </c>
      <c r="E89" s="76" t="s">
        <v>334</v>
      </c>
    </row>
    <row r="90" spans="1:6" s="2" customFormat="1" x14ac:dyDescent="0.2">
      <c r="A90" s="78" t="s">
        <v>408</v>
      </c>
      <c r="B90" s="75">
        <v>8.56</v>
      </c>
      <c r="C90" s="76" t="s">
        <v>200</v>
      </c>
      <c r="D90" s="76" t="s">
        <v>173</v>
      </c>
      <c r="E90" s="76" t="s">
        <v>335</v>
      </c>
    </row>
    <row r="91" spans="1:6" s="2" customFormat="1" x14ac:dyDescent="0.2">
      <c r="A91" s="78" t="s">
        <v>350</v>
      </c>
      <c r="B91" s="75">
        <v>11.4</v>
      </c>
      <c r="C91" s="76" t="s">
        <v>351</v>
      </c>
      <c r="D91" s="76" t="s">
        <v>173</v>
      </c>
      <c r="E91" s="76" t="s">
        <v>339</v>
      </c>
    </row>
    <row r="92" spans="1:6" ht="19.5" customHeight="1" x14ac:dyDescent="0.2">
      <c r="A92" s="88" t="s">
        <v>152</v>
      </c>
      <c r="B92" s="89">
        <f>SUM(B73:B91)</f>
        <v>187.69347826086957</v>
      </c>
      <c r="C92" s="90" t="str">
        <f>IF(SUBTOTAL(3,B73:B91)=SUBTOTAL(103,B73:B91),'Summary and sign-off'!$A$47,'Summary and sign-off'!$A$48)</f>
        <v>Check - there are no hidden rows with data</v>
      </c>
      <c r="D92" s="124" t="str">
        <f>IF('Summary and sign-off'!F56='Summary and sign-off'!F53,'Summary and sign-off'!A50,'Summary and sign-off'!A49)</f>
        <v>Check - each entry provides sufficient information</v>
      </c>
      <c r="E92" s="124"/>
      <c r="F92" s="19"/>
    </row>
    <row r="93" spans="1:6" ht="10.5" customHeight="1" x14ac:dyDescent="0.2">
      <c r="A93" s="19"/>
      <c r="B93" s="63"/>
      <c r="C93" s="21"/>
      <c r="D93" s="19"/>
      <c r="E93" s="19"/>
      <c r="F93" s="19"/>
    </row>
    <row r="94" spans="1:6" ht="34.5" customHeight="1" x14ac:dyDescent="0.2">
      <c r="A94" s="33" t="s">
        <v>1</v>
      </c>
      <c r="B94" s="64">
        <f>B25+B69+B92</f>
        <v>7780.423913043478</v>
      </c>
      <c r="C94" s="34"/>
      <c r="D94" s="34"/>
      <c r="E94" s="34"/>
      <c r="F94" s="19"/>
    </row>
    <row r="95" spans="1:6" x14ac:dyDescent="0.2">
      <c r="A95" s="19"/>
      <c r="B95" s="21"/>
      <c r="C95" s="19"/>
      <c r="D95" s="19"/>
      <c r="E95" s="19"/>
      <c r="F95" s="19"/>
    </row>
    <row r="96" spans="1:6" x14ac:dyDescent="0.2">
      <c r="A96" s="20" t="s">
        <v>8</v>
      </c>
      <c r="B96" s="21"/>
      <c r="C96" s="19"/>
      <c r="D96" s="19"/>
      <c r="E96" s="19"/>
      <c r="F96" s="19"/>
    </row>
    <row r="97" spans="1:6" ht="12.6" customHeight="1" x14ac:dyDescent="0.2">
      <c r="A97" s="22" t="s">
        <v>50</v>
      </c>
      <c r="F97" s="19"/>
    </row>
    <row r="98" spans="1:6" ht="12.95" customHeight="1" x14ac:dyDescent="0.2">
      <c r="A98" s="22" t="s">
        <v>156</v>
      </c>
      <c r="B98" s="19"/>
      <c r="D98" s="19"/>
      <c r="F98" s="19"/>
    </row>
    <row r="99" spans="1:6" x14ac:dyDescent="0.2">
      <c r="A99" s="22" t="s">
        <v>149</v>
      </c>
      <c r="F99" s="19"/>
    </row>
    <row r="100" spans="1:6" x14ac:dyDescent="0.2">
      <c r="A100" s="22" t="s">
        <v>157</v>
      </c>
      <c r="B100" s="21"/>
      <c r="C100" s="19"/>
      <c r="D100" s="19"/>
      <c r="E100" s="19"/>
      <c r="F100" s="19"/>
    </row>
    <row r="101" spans="1:6" ht="12.95" customHeight="1" x14ac:dyDescent="0.2">
      <c r="A101" s="22" t="s">
        <v>148</v>
      </c>
      <c r="B101" s="19"/>
      <c r="D101" s="19"/>
      <c r="F101" s="19"/>
    </row>
    <row r="102" spans="1:6" x14ac:dyDescent="0.2">
      <c r="A102" s="22" t="s">
        <v>153</v>
      </c>
      <c r="F102" s="19"/>
    </row>
    <row r="103" spans="1:6" x14ac:dyDescent="0.2">
      <c r="A103" s="22" t="s">
        <v>165</v>
      </c>
      <c r="B103" s="22"/>
      <c r="C103" s="22"/>
      <c r="D103" s="22"/>
      <c r="F103" s="19"/>
    </row>
    <row r="104" spans="1:6" x14ac:dyDescent="0.2">
      <c r="A104" s="28"/>
      <c r="B104" s="19"/>
      <c r="C104" s="19"/>
      <c r="D104" s="19"/>
      <c r="E104" s="19"/>
      <c r="F104" s="19"/>
    </row>
    <row r="105" spans="1:6" hidden="1" x14ac:dyDescent="0.2">
      <c r="A105" s="28"/>
      <c r="B105" s="19"/>
      <c r="C105" s="19"/>
      <c r="D105" s="19"/>
      <c r="E105" s="19"/>
      <c r="F105" s="19"/>
    </row>
    <row r="106" spans="1:6" hidden="1" x14ac:dyDescent="0.2"/>
    <row r="107" spans="1:6" hidden="1" x14ac:dyDescent="0.2"/>
    <row r="108" spans="1:6" hidden="1" x14ac:dyDescent="0.2"/>
    <row r="109" spans="1:6" hidden="1" x14ac:dyDescent="0.2"/>
    <row r="110" spans="1:6" ht="12.75" hidden="1" customHeight="1" x14ac:dyDescent="0.2"/>
    <row r="111" spans="1:6" hidden="1" x14ac:dyDescent="0.2"/>
    <row r="112" spans="1:6" hidden="1" x14ac:dyDescent="0.2"/>
    <row r="113" spans="1:6" hidden="1" x14ac:dyDescent="0.2">
      <c r="A113" s="28"/>
      <c r="B113" s="19"/>
      <c r="C113" s="19"/>
      <c r="D113" s="19"/>
      <c r="E113" s="19"/>
      <c r="F113" s="19"/>
    </row>
    <row r="114" spans="1:6" hidden="1" x14ac:dyDescent="0.2">
      <c r="A114" s="28"/>
      <c r="B114" s="19"/>
      <c r="C114" s="19"/>
      <c r="D114" s="19"/>
      <c r="E114" s="19"/>
      <c r="F114" s="19"/>
    </row>
    <row r="115" spans="1:6" hidden="1" x14ac:dyDescent="0.2">
      <c r="A115" s="28"/>
      <c r="B115" s="19"/>
      <c r="C115" s="19"/>
      <c r="D115" s="19"/>
      <c r="E115" s="19"/>
      <c r="F115" s="19"/>
    </row>
    <row r="116" spans="1:6" hidden="1" x14ac:dyDescent="0.2">
      <c r="A116" s="28"/>
      <c r="B116" s="19"/>
      <c r="C116" s="19"/>
      <c r="D116" s="19"/>
      <c r="E116" s="19"/>
      <c r="F116" s="19"/>
    </row>
    <row r="117" spans="1:6" hidden="1" x14ac:dyDescent="0.2">
      <c r="A117" s="28"/>
      <c r="B117" s="19"/>
      <c r="C117" s="19"/>
      <c r="D117" s="19"/>
      <c r="E117" s="19"/>
      <c r="F117" s="19"/>
    </row>
    <row r="118" spans="1:6" hidden="1" x14ac:dyDescent="0.2"/>
    <row r="119" spans="1:6" hidden="1" x14ac:dyDescent="0.2"/>
    <row r="120" spans="1:6" hidden="1" x14ac:dyDescent="0.2"/>
    <row r="121" spans="1:6" hidden="1" x14ac:dyDescent="0.2"/>
    <row r="122" spans="1:6" hidden="1" x14ac:dyDescent="0.2"/>
    <row r="123" spans="1:6" hidden="1" x14ac:dyDescent="0.2"/>
    <row r="124" spans="1:6" hidden="1" x14ac:dyDescent="0.2"/>
    <row r="125" spans="1:6" x14ac:dyDescent="0.2"/>
    <row r="126" spans="1:6" x14ac:dyDescent="0.2"/>
    <row r="127" spans="1:6" x14ac:dyDescent="0.2"/>
    <row r="128" spans="1:6"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sheetData>
  <sheetProtection formatCells="0" formatRows="0" insertColumns="0" insertRows="0" deleteRows="0"/>
  <mergeCells count="15">
    <mergeCell ref="D92:E92"/>
    <mergeCell ref="B7:E7"/>
    <mergeCell ref="B5:E5"/>
    <mergeCell ref="A1:E1"/>
    <mergeCell ref="A27:E27"/>
    <mergeCell ref="A71:E71"/>
    <mergeCell ref="B2:E2"/>
    <mergeCell ref="B3:E3"/>
    <mergeCell ref="B4:E4"/>
    <mergeCell ref="A8:E8"/>
    <mergeCell ref="A9:E9"/>
    <mergeCell ref="B6:E6"/>
    <mergeCell ref="D25:E25"/>
    <mergeCell ref="D69:E69"/>
    <mergeCell ref="A10:E10"/>
  </mergeCells>
  <dataValidations disablePrompts="1"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5:A46 A29:A32 A73:A79 A13:A24 A49:A59 A81:A86 A61:A68">
      <formula1>$B$4</formula1>
      <formula2>$B$5</formula2>
    </dataValidation>
    <dataValidation allowBlank="1" showInputMessage="1" showErrorMessage="1" prompt="Insert additional rows as needed:_x000a_- 'right click' on a row number (left of screen)_x000a_- select 'Insert' (this will insert a row above it)" sqref="A72 A28 A11:A12 A19"/>
  </dataValidations>
  <pageMargins left="0.70866141732283472" right="0.70866141732283472" top="0.54" bottom="0.3" header="0.31496062992125984" footer="0.17"/>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B13:B18 B73:B79 B29:B32 B35:B46 B48 B81</xm:sqref>
        </x14:dataValidation>
        <x14:dataValidation type="decimal" operator="greaterThan" allowBlank="1" showInputMessage="1" showErrorMessage="1" error="This cell must contain a dollar figure">
          <x14:formula1>
            <xm:f>'C:\Users\wallacej\Objective\objective-8008-wallacej\Objects\[2019-02-20 CE Expenses 1 January - 30 June 2019.xlsx]Summary and sign-off'!#REF!</xm:f>
          </x14:formula1>
          <xm:sqref>B19:B24 B49:B53 B56:B59 B82:B86 B61:B68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topLeftCell="A10" zoomScaleNormal="100" workbookViewId="0">
      <selection activeCell="A14" sqref="A14:XFD1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21" t="s">
        <v>6</v>
      </c>
      <c r="B1" s="121"/>
      <c r="C1" s="121"/>
      <c r="D1" s="121"/>
      <c r="E1" s="121"/>
    </row>
    <row r="2" spans="1:6" ht="21" customHeight="1" x14ac:dyDescent="0.2">
      <c r="A2" s="3" t="s">
        <v>2</v>
      </c>
      <c r="B2" s="125" t="str">
        <f>'Summary and sign-off'!B2:F2</f>
        <v>PHARMAC</v>
      </c>
      <c r="C2" s="125"/>
      <c r="D2" s="125"/>
      <c r="E2" s="125"/>
    </row>
    <row r="3" spans="1:6" ht="21" customHeight="1" x14ac:dyDescent="0.2">
      <c r="A3" s="3" t="s">
        <v>3</v>
      </c>
      <c r="B3" s="125" t="str">
        <f>'Summary and sign-off'!B3:F3</f>
        <v>Sarah Fitt</v>
      </c>
      <c r="C3" s="125"/>
      <c r="D3" s="125"/>
      <c r="E3" s="125"/>
    </row>
    <row r="4" spans="1:6" ht="21" customHeight="1" x14ac:dyDescent="0.2">
      <c r="A4" s="3" t="s">
        <v>77</v>
      </c>
      <c r="B4" s="125">
        <f>'Summary and sign-off'!B4:F4</f>
        <v>43282</v>
      </c>
      <c r="C4" s="125"/>
      <c r="D4" s="125"/>
      <c r="E4" s="125"/>
    </row>
    <row r="5" spans="1:6" ht="21" customHeight="1" x14ac:dyDescent="0.2">
      <c r="A5" s="3" t="s">
        <v>78</v>
      </c>
      <c r="B5" s="125">
        <f>'Summary and sign-off'!B5:F5</f>
        <v>43646</v>
      </c>
      <c r="C5" s="125"/>
      <c r="D5" s="125"/>
      <c r="E5" s="125"/>
    </row>
    <row r="6" spans="1:6" ht="21" customHeight="1" x14ac:dyDescent="0.2">
      <c r="A6" s="3" t="s">
        <v>29</v>
      </c>
      <c r="B6" s="119" t="s">
        <v>64</v>
      </c>
      <c r="C6" s="119"/>
      <c r="D6" s="119"/>
      <c r="E6" s="119"/>
    </row>
    <row r="7" spans="1:6" ht="21" customHeight="1" x14ac:dyDescent="0.2">
      <c r="A7" s="3" t="s">
        <v>104</v>
      </c>
      <c r="B7" s="119" t="s">
        <v>116</v>
      </c>
      <c r="C7" s="119"/>
      <c r="D7" s="119"/>
      <c r="E7" s="119"/>
    </row>
    <row r="8" spans="1:6" ht="35.25" customHeight="1" x14ac:dyDescent="0.25">
      <c r="A8" s="135" t="s">
        <v>158</v>
      </c>
      <c r="B8" s="135"/>
      <c r="C8" s="136"/>
      <c r="D8" s="136"/>
      <c r="E8" s="136"/>
      <c r="F8" s="29"/>
    </row>
    <row r="9" spans="1:6" ht="35.25" customHeight="1" x14ac:dyDescent="0.25">
      <c r="A9" s="133" t="s">
        <v>135</v>
      </c>
      <c r="B9" s="134"/>
      <c r="C9" s="134"/>
      <c r="D9" s="134"/>
      <c r="E9" s="134"/>
      <c r="F9" s="29"/>
    </row>
    <row r="10" spans="1:6" ht="27" customHeight="1" x14ac:dyDescent="0.2">
      <c r="A10" s="26" t="s">
        <v>161</v>
      </c>
      <c r="B10" s="26" t="s">
        <v>31</v>
      </c>
      <c r="C10" s="26" t="s">
        <v>89</v>
      </c>
      <c r="D10" s="26" t="s">
        <v>87</v>
      </c>
      <c r="E10" s="26" t="s">
        <v>76</v>
      </c>
      <c r="F10" s="22"/>
    </row>
    <row r="11" spans="1:6" s="2" customFormat="1" hidden="1" x14ac:dyDescent="0.2">
      <c r="A11" s="74"/>
      <c r="B11" s="75"/>
      <c r="C11" s="80"/>
      <c r="D11" s="80"/>
      <c r="E11" s="81"/>
    </row>
    <row r="12" spans="1:6" s="2" customFormat="1" ht="25.5" x14ac:dyDescent="0.2">
      <c r="A12" s="78" t="s">
        <v>376</v>
      </c>
      <c r="B12" s="75">
        <v>13.29</v>
      </c>
      <c r="C12" s="80" t="s">
        <v>388</v>
      </c>
      <c r="D12" s="80" t="s">
        <v>389</v>
      </c>
      <c r="E12" s="81" t="s">
        <v>390</v>
      </c>
    </row>
    <row r="13" spans="1:6" s="2" customFormat="1" ht="25.5" x14ac:dyDescent="0.2">
      <c r="A13" s="78" t="s">
        <v>376</v>
      </c>
      <c r="B13" s="75">
        <v>89.7</v>
      </c>
      <c r="C13" s="80" t="s">
        <v>391</v>
      </c>
      <c r="D13" s="80" t="s">
        <v>392</v>
      </c>
      <c r="E13" s="81" t="s">
        <v>390</v>
      </c>
    </row>
    <row r="14" spans="1:6" s="2" customFormat="1" ht="11.25" hidden="1" customHeight="1" x14ac:dyDescent="0.2">
      <c r="A14" s="74"/>
      <c r="B14" s="75"/>
      <c r="C14" s="80"/>
      <c r="D14" s="80"/>
      <c r="E14" s="81"/>
    </row>
    <row r="15" spans="1:6" ht="34.5" customHeight="1" x14ac:dyDescent="0.2">
      <c r="A15" s="56" t="s">
        <v>129</v>
      </c>
      <c r="B15" s="68">
        <f>SUM(B11:B14)</f>
        <v>102.99000000000001</v>
      </c>
      <c r="C15" s="87" t="str">
        <f>IF(SUBTOTAL(3,B11:B14)=SUBTOTAL(103,B11:B14),'Summary and sign-off'!$A$47,'Summary and sign-off'!$A$48)</f>
        <v>Check - there are no hidden rows with data</v>
      </c>
      <c r="D15" s="131" t="str">
        <f>IF('Summary and sign-off'!F57='Summary and sign-off'!F53,'Summary and sign-off'!A50,'Summary and sign-off'!A49)</f>
        <v>Check - each entry provides sufficient information</v>
      </c>
      <c r="E15" s="131"/>
      <c r="F15" s="2"/>
    </row>
    <row r="16" spans="1:6" x14ac:dyDescent="0.2">
      <c r="A16" s="20"/>
      <c r="B16" s="19"/>
      <c r="C16" s="19"/>
      <c r="D16" s="19"/>
      <c r="E16" s="19"/>
    </row>
    <row r="17" spans="1:6" x14ac:dyDescent="0.2">
      <c r="A17" s="20" t="s">
        <v>8</v>
      </c>
      <c r="B17" s="21"/>
      <c r="C17" s="19"/>
      <c r="D17" s="19"/>
      <c r="E17" s="19"/>
    </row>
    <row r="18" spans="1:6" ht="12.75" customHeight="1" x14ac:dyDescent="0.2">
      <c r="A18" s="22" t="s">
        <v>160</v>
      </c>
      <c r="B18" s="22"/>
      <c r="C18" s="22"/>
      <c r="D18" s="22"/>
      <c r="E18" s="22"/>
    </row>
    <row r="19" spans="1:6" x14ac:dyDescent="0.2">
      <c r="A19" s="22" t="s">
        <v>159</v>
      </c>
      <c r="B19" s="22"/>
      <c r="C19" s="30"/>
      <c r="D19" s="30"/>
      <c r="E19" s="30"/>
    </row>
    <row r="20" spans="1:6" x14ac:dyDescent="0.2">
      <c r="A20" s="22" t="s">
        <v>157</v>
      </c>
      <c r="B20" s="21"/>
      <c r="C20" s="19"/>
      <c r="D20" s="19"/>
      <c r="E20" s="19"/>
      <c r="F20" s="19"/>
    </row>
    <row r="21" spans="1:6" x14ac:dyDescent="0.2">
      <c r="A21" s="22" t="s">
        <v>13</v>
      </c>
      <c r="B21" s="22"/>
      <c r="C21" s="30"/>
      <c r="D21" s="30"/>
      <c r="E21" s="30"/>
    </row>
    <row r="22" spans="1:6" ht="12.75" customHeight="1" x14ac:dyDescent="0.2">
      <c r="A22" s="22" t="s">
        <v>166</v>
      </c>
      <c r="B22" s="22"/>
      <c r="C22" s="24"/>
      <c r="D22" s="24"/>
      <c r="E22" s="24"/>
    </row>
    <row r="23" spans="1:6" x14ac:dyDescent="0.2">
      <c r="A23" s="19"/>
      <c r="B23" s="19"/>
      <c r="C23" s="19"/>
      <c r="D23" s="19"/>
      <c r="E23" s="19"/>
    </row>
    <row r="24" spans="1:6" hidden="1" x14ac:dyDescent="0.2"/>
    <row r="25" spans="1:6" hidden="1" x14ac:dyDescent="0.2"/>
    <row r="26" spans="1:6" hidden="1" x14ac:dyDescent="0.2"/>
    <row r="27" spans="1:6" hidden="1" x14ac:dyDescent="0.2"/>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5:E15"/>
    <mergeCell ref="B6:E6"/>
    <mergeCell ref="B5:E5"/>
    <mergeCell ref="A1:E1"/>
    <mergeCell ref="A9:E9"/>
    <mergeCell ref="B2:E2"/>
    <mergeCell ref="B3:E3"/>
    <mergeCell ref="B4:E4"/>
    <mergeCell ref="A8:E8"/>
    <mergeCell ref="B7:E7"/>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4">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2"/>
  <sheetViews>
    <sheetView topLeftCell="A4" zoomScaleNormal="100" workbookViewId="0">
      <selection activeCell="B17" sqref="B1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21" t="s">
        <v>6</v>
      </c>
      <c r="B1" s="121"/>
      <c r="C1" s="121"/>
      <c r="D1" s="121"/>
      <c r="E1" s="121"/>
    </row>
    <row r="2" spans="1:6" ht="21" customHeight="1" x14ac:dyDescent="0.2">
      <c r="A2" s="3" t="s">
        <v>2</v>
      </c>
      <c r="B2" s="125" t="str">
        <f>'Summary and sign-off'!B2:F2</f>
        <v>PHARMAC</v>
      </c>
      <c r="C2" s="125"/>
      <c r="D2" s="125"/>
      <c r="E2" s="125"/>
    </row>
    <row r="3" spans="1:6" ht="21" customHeight="1" x14ac:dyDescent="0.2">
      <c r="A3" s="3" t="s">
        <v>3</v>
      </c>
      <c r="B3" s="125" t="str">
        <f>'Summary and sign-off'!B3:F3</f>
        <v>Sarah Fitt</v>
      </c>
      <c r="C3" s="125"/>
      <c r="D3" s="125"/>
      <c r="E3" s="125"/>
    </row>
    <row r="4" spans="1:6" ht="21" customHeight="1" x14ac:dyDescent="0.2">
      <c r="A4" s="3" t="s">
        <v>77</v>
      </c>
      <c r="B4" s="125">
        <f>'Summary and sign-off'!B4:F4</f>
        <v>43282</v>
      </c>
      <c r="C4" s="125"/>
      <c r="D4" s="125"/>
      <c r="E4" s="125"/>
    </row>
    <row r="5" spans="1:6" ht="21" customHeight="1" x14ac:dyDescent="0.2">
      <c r="A5" s="3" t="s">
        <v>78</v>
      </c>
      <c r="B5" s="125">
        <f>'Summary and sign-off'!B5:F5</f>
        <v>43646</v>
      </c>
      <c r="C5" s="125"/>
      <c r="D5" s="125"/>
      <c r="E5" s="125"/>
    </row>
    <row r="6" spans="1:6" ht="21" customHeight="1" x14ac:dyDescent="0.2">
      <c r="A6" s="3" t="s">
        <v>29</v>
      </c>
      <c r="B6" s="119" t="s">
        <v>64</v>
      </c>
      <c r="C6" s="119"/>
      <c r="D6" s="119"/>
      <c r="E6" s="119"/>
      <c r="F6" s="25"/>
    </row>
    <row r="7" spans="1:6" ht="21" customHeight="1" x14ac:dyDescent="0.2">
      <c r="A7" s="3" t="s">
        <v>104</v>
      </c>
      <c r="B7" s="119" t="s">
        <v>116</v>
      </c>
      <c r="C7" s="119"/>
      <c r="D7" s="119"/>
      <c r="E7" s="119"/>
      <c r="F7" s="25"/>
    </row>
    <row r="8" spans="1:6" ht="35.25" customHeight="1" x14ac:dyDescent="0.2">
      <c r="A8" s="128" t="s">
        <v>0</v>
      </c>
      <c r="B8" s="128"/>
      <c r="C8" s="136"/>
      <c r="D8" s="136"/>
      <c r="E8" s="136"/>
    </row>
    <row r="9" spans="1:6" ht="35.25" customHeight="1" x14ac:dyDescent="0.2">
      <c r="A9" s="137" t="s">
        <v>127</v>
      </c>
      <c r="B9" s="138"/>
      <c r="C9" s="138"/>
      <c r="D9" s="138"/>
      <c r="E9" s="138"/>
    </row>
    <row r="10" spans="1:6" ht="27" customHeight="1" x14ac:dyDescent="0.2">
      <c r="A10" s="26" t="s">
        <v>49</v>
      </c>
      <c r="B10" s="26" t="s">
        <v>31</v>
      </c>
      <c r="C10" s="26" t="s">
        <v>51</v>
      </c>
      <c r="D10" s="26" t="s">
        <v>162</v>
      </c>
      <c r="E10" s="26" t="s">
        <v>76</v>
      </c>
      <c r="F10" s="22"/>
    </row>
    <row r="11" spans="1:6" s="2" customFormat="1" hidden="1" x14ac:dyDescent="0.2">
      <c r="A11" s="74"/>
      <c r="B11" s="75"/>
      <c r="C11" s="80"/>
      <c r="D11" s="80"/>
      <c r="E11" s="81"/>
    </row>
    <row r="12" spans="1:6" s="2" customFormat="1" x14ac:dyDescent="0.2">
      <c r="A12" s="80" t="s">
        <v>194</v>
      </c>
      <c r="B12" s="75">
        <v>295</v>
      </c>
      <c r="C12" s="80" t="s">
        <v>209</v>
      </c>
      <c r="D12" s="80" t="s">
        <v>195</v>
      </c>
      <c r="E12" s="81" t="s">
        <v>184</v>
      </c>
    </row>
    <row r="13" spans="1:6" s="2" customFormat="1" x14ac:dyDescent="0.2">
      <c r="A13" s="78" t="s">
        <v>205</v>
      </c>
      <c r="B13" s="75">
        <v>295</v>
      </c>
      <c r="C13" s="80" t="s">
        <v>209</v>
      </c>
      <c r="D13" s="80" t="s">
        <v>195</v>
      </c>
      <c r="E13" s="81" t="s">
        <v>184</v>
      </c>
    </row>
    <row r="14" spans="1:6" s="2" customFormat="1" x14ac:dyDescent="0.2">
      <c r="A14" s="80" t="s">
        <v>197</v>
      </c>
      <c r="B14" s="75">
        <v>295</v>
      </c>
      <c r="C14" s="80" t="s">
        <v>209</v>
      </c>
      <c r="D14" s="80" t="s">
        <v>195</v>
      </c>
      <c r="E14" s="81" t="s">
        <v>184</v>
      </c>
    </row>
    <row r="15" spans="1:6" s="2" customFormat="1" ht="25.5" x14ac:dyDescent="0.2">
      <c r="A15" s="80" t="s">
        <v>182</v>
      </c>
      <c r="B15" s="75">
        <f>230/1.15</f>
        <v>200.00000000000003</v>
      </c>
      <c r="C15" s="80" t="s">
        <v>212</v>
      </c>
      <c r="D15" s="76" t="s">
        <v>213</v>
      </c>
      <c r="E15" s="77" t="s">
        <v>196</v>
      </c>
    </row>
    <row r="16" spans="1:6" s="2" customFormat="1" hidden="1" x14ac:dyDescent="0.2">
      <c r="A16" s="74"/>
      <c r="B16" s="75"/>
      <c r="C16" s="80"/>
      <c r="D16" s="80"/>
      <c r="E16" s="81"/>
    </row>
    <row r="17" spans="1:6" ht="34.5" customHeight="1" x14ac:dyDescent="0.2">
      <c r="A17" s="56" t="s">
        <v>136</v>
      </c>
      <c r="B17" s="68">
        <f>SUM(B11:B16)</f>
        <v>1085</v>
      </c>
      <c r="C17" s="87" t="str">
        <f>IF(SUBTOTAL(3,B11:B16)=SUBTOTAL(103,B11:B16),'Summary and sign-off'!$A$47,'Summary and sign-off'!$A$48)</f>
        <v>Check - there are no hidden rows with data</v>
      </c>
      <c r="D17" s="131" t="str">
        <f>IF('Summary and sign-off'!F58='Summary and sign-off'!F53,'Summary and sign-off'!A50,'Summary and sign-off'!A49)</f>
        <v>Check - each entry provides sufficient information</v>
      </c>
      <c r="E17" s="131"/>
    </row>
    <row r="18" spans="1:6" ht="14.1" customHeight="1" x14ac:dyDescent="0.2">
      <c r="B18" s="19"/>
      <c r="C18" s="19"/>
      <c r="D18" s="19"/>
      <c r="E18" s="19"/>
    </row>
    <row r="19" spans="1:6" x14ac:dyDescent="0.2">
      <c r="A19" s="20" t="s">
        <v>7</v>
      </c>
      <c r="B19" s="19"/>
      <c r="C19" s="19"/>
      <c r="D19" s="19"/>
      <c r="E19" s="19"/>
    </row>
    <row r="20" spans="1:6" ht="12.6" customHeight="1" x14ac:dyDescent="0.2">
      <c r="A20" s="22" t="s">
        <v>50</v>
      </c>
      <c r="B20" s="19"/>
      <c r="C20" s="19"/>
      <c r="D20" s="19"/>
      <c r="E20" s="19"/>
    </row>
    <row r="21" spans="1:6" x14ac:dyDescent="0.2">
      <c r="A21" s="22" t="s">
        <v>157</v>
      </c>
      <c r="B21" s="21"/>
      <c r="C21" s="19"/>
      <c r="D21" s="19"/>
      <c r="E21" s="19"/>
      <c r="F21" s="19"/>
    </row>
    <row r="22" spans="1:6" x14ac:dyDescent="0.2">
      <c r="A22" s="22" t="s">
        <v>13</v>
      </c>
      <c r="C22" s="19"/>
      <c r="D22" s="19"/>
      <c r="E22" s="19"/>
      <c r="F22" s="19"/>
    </row>
    <row r="23" spans="1:6" ht="12.75" customHeight="1" x14ac:dyDescent="0.2">
      <c r="A23" s="22" t="s">
        <v>166</v>
      </c>
      <c r="B23" s="27"/>
      <c r="C23" s="24"/>
      <c r="D23" s="24"/>
      <c r="E23" s="24"/>
      <c r="F23" s="24"/>
    </row>
    <row r="24" spans="1:6" x14ac:dyDescent="0.2">
      <c r="B24" s="28"/>
      <c r="C24" s="19"/>
      <c r="D24" s="19"/>
      <c r="E24" s="19"/>
    </row>
    <row r="25" spans="1:6" hidden="1" x14ac:dyDescent="0.2">
      <c r="A25" s="19"/>
      <c r="B25" s="19"/>
      <c r="C25" s="19"/>
      <c r="D25" s="19"/>
    </row>
    <row r="26" spans="1:6" ht="12.75" hidden="1" customHeight="1" x14ac:dyDescent="0.2"/>
    <row r="27" spans="1:6" hidden="1" x14ac:dyDescent="0.2">
      <c r="A27" s="19"/>
      <c r="B27" s="19"/>
      <c r="C27" s="19"/>
      <c r="D27" s="19"/>
      <c r="E27" s="19"/>
    </row>
    <row r="28" spans="1:6" hidden="1" x14ac:dyDescent="0.2">
      <c r="A28" s="19"/>
      <c r="B28" s="19"/>
      <c r="C28" s="19"/>
      <c r="D28" s="19"/>
      <c r="E28" s="19"/>
    </row>
    <row r="29" spans="1:6" hidden="1" x14ac:dyDescent="0.2">
      <c r="A29" s="19"/>
      <c r="B29" s="19"/>
      <c r="C29" s="19"/>
      <c r="D29" s="19"/>
      <c r="E29" s="19"/>
    </row>
    <row r="30" spans="1:6" hidden="1" x14ac:dyDescent="0.2">
      <c r="A30" s="19"/>
      <c r="B30" s="19"/>
      <c r="C30" s="19"/>
      <c r="D30" s="19"/>
      <c r="E30" s="19"/>
    </row>
    <row r="31" spans="1:6" hidden="1" x14ac:dyDescent="0.2">
      <c r="A31" s="19"/>
      <c r="B31" s="19"/>
      <c r="C31" s="19"/>
      <c r="D31" s="19"/>
      <c r="E31" s="19"/>
    </row>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x14ac:dyDescent="0.2"/>
    <row r="44" x14ac:dyDescent="0.2"/>
    <row r="45" x14ac:dyDescent="0.2"/>
    <row r="46" x14ac:dyDescent="0.2"/>
    <row r="47" x14ac:dyDescent="0.2"/>
    <row r="48" x14ac:dyDescent="0.2"/>
    <row r="49" x14ac:dyDescent="0.2"/>
    <row r="50" x14ac:dyDescent="0.2"/>
    <row r="51" x14ac:dyDescent="0.2"/>
    <row r="52" x14ac:dyDescent="0.2"/>
  </sheetData>
  <sheetProtection sheet="1" formatCells="0" insertRows="0" deleteRows="0"/>
  <mergeCells count="10">
    <mergeCell ref="D17:E17"/>
    <mergeCell ref="B6:E6"/>
    <mergeCell ref="B5:E5"/>
    <mergeCell ref="B7:E7"/>
    <mergeCell ref="A1:E1"/>
    <mergeCell ref="B2:E2"/>
    <mergeCell ref="B3:E3"/>
    <mergeCell ref="B4:E4"/>
    <mergeCell ref="A9:E9"/>
    <mergeCell ref="A8:E8"/>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6">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sign-off'!$A$46</xm:f>
          </x14:formula1>
          <xm:sqref>B11:B16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126"/>
  <sheetViews>
    <sheetView topLeftCell="A46" zoomScaleNormal="100" workbookViewId="0">
      <selection activeCell="E15" sqref="E15"/>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21" t="s">
        <v>32</v>
      </c>
      <c r="B1" s="121"/>
      <c r="C1" s="121"/>
      <c r="D1" s="121"/>
      <c r="E1" s="121"/>
      <c r="F1" s="121"/>
    </row>
    <row r="2" spans="1:6" ht="21" customHeight="1" x14ac:dyDescent="0.2">
      <c r="A2" s="3" t="s">
        <v>2</v>
      </c>
      <c r="B2" s="125" t="str">
        <f>'Summary and sign-off'!B2:F2</f>
        <v>PHARMAC</v>
      </c>
      <c r="C2" s="125"/>
      <c r="D2" s="125"/>
      <c r="E2" s="125"/>
      <c r="F2" s="125"/>
    </row>
    <row r="3" spans="1:6" ht="21" customHeight="1" x14ac:dyDescent="0.2">
      <c r="A3" s="3" t="s">
        <v>3</v>
      </c>
      <c r="B3" s="125" t="str">
        <f>'Summary and sign-off'!B3:F3</f>
        <v>Sarah Fitt</v>
      </c>
      <c r="C3" s="125"/>
      <c r="D3" s="125"/>
      <c r="E3" s="125"/>
      <c r="F3" s="125"/>
    </row>
    <row r="4" spans="1:6" ht="21" customHeight="1" x14ac:dyDescent="0.2">
      <c r="A4" s="3" t="s">
        <v>77</v>
      </c>
      <c r="B4" s="125">
        <f>'Summary and sign-off'!B4:F4</f>
        <v>43282</v>
      </c>
      <c r="C4" s="125"/>
      <c r="D4" s="125"/>
      <c r="E4" s="125"/>
      <c r="F4" s="125"/>
    </row>
    <row r="5" spans="1:6" ht="21" customHeight="1" x14ac:dyDescent="0.2">
      <c r="A5" s="3" t="s">
        <v>78</v>
      </c>
      <c r="B5" s="125">
        <f>'Summary and sign-off'!B5:F5</f>
        <v>43646</v>
      </c>
      <c r="C5" s="125"/>
      <c r="D5" s="125"/>
      <c r="E5" s="125"/>
      <c r="F5" s="125"/>
    </row>
    <row r="6" spans="1:6" ht="21" customHeight="1" x14ac:dyDescent="0.2">
      <c r="A6" s="3" t="s">
        <v>167</v>
      </c>
      <c r="B6" s="119" t="s">
        <v>64</v>
      </c>
      <c r="C6" s="119"/>
      <c r="D6" s="119"/>
      <c r="E6" s="119"/>
      <c r="F6" s="119"/>
    </row>
    <row r="7" spans="1:6" ht="21" customHeight="1" x14ac:dyDescent="0.2">
      <c r="A7" s="3" t="s">
        <v>104</v>
      </c>
      <c r="B7" s="119" t="s">
        <v>116</v>
      </c>
      <c r="C7" s="119"/>
      <c r="D7" s="119"/>
      <c r="E7" s="119"/>
      <c r="F7" s="119"/>
    </row>
    <row r="8" spans="1:6" ht="36" customHeight="1" x14ac:dyDescent="0.2">
      <c r="A8" s="128" t="s">
        <v>52</v>
      </c>
      <c r="B8" s="128"/>
      <c r="C8" s="128"/>
      <c r="D8" s="128"/>
      <c r="E8" s="128"/>
      <c r="F8" s="128"/>
    </row>
    <row r="9" spans="1:6" ht="36" customHeight="1" x14ac:dyDescent="0.2">
      <c r="A9" s="137" t="s">
        <v>134</v>
      </c>
      <c r="B9" s="138"/>
      <c r="C9" s="138"/>
      <c r="D9" s="138"/>
      <c r="E9" s="138"/>
      <c r="F9" s="138"/>
    </row>
    <row r="10" spans="1:6" ht="39" customHeight="1" x14ac:dyDescent="0.2">
      <c r="A10" s="15" t="s">
        <v>49</v>
      </c>
      <c r="B10" s="7" t="s">
        <v>163</v>
      </c>
      <c r="C10" s="7" t="s">
        <v>82</v>
      </c>
      <c r="D10" s="7" t="s">
        <v>33</v>
      </c>
      <c r="E10" s="7" t="s">
        <v>83</v>
      </c>
      <c r="F10" s="7" t="s">
        <v>126</v>
      </c>
    </row>
    <row r="11" spans="1:6" s="2" customFormat="1" hidden="1" x14ac:dyDescent="0.2">
      <c r="A11" s="78"/>
      <c r="B11" s="80"/>
      <c r="C11" s="86"/>
      <c r="D11" s="80"/>
      <c r="E11" s="82"/>
      <c r="F11" s="81"/>
    </row>
    <row r="12" spans="1:6" s="2" customFormat="1" ht="25.5" x14ac:dyDescent="0.2">
      <c r="A12" s="78" t="s">
        <v>275</v>
      </c>
      <c r="B12" s="80" t="s">
        <v>277</v>
      </c>
      <c r="C12" s="86" t="s">
        <v>34</v>
      </c>
      <c r="D12" s="80" t="s">
        <v>276</v>
      </c>
      <c r="E12" s="82">
        <v>50</v>
      </c>
      <c r="F12" s="81"/>
    </row>
    <row r="13" spans="1:6" s="2" customFormat="1" ht="25.5" x14ac:dyDescent="0.2">
      <c r="A13" s="78" t="s">
        <v>278</v>
      </c>
      <c r="B13" s="80" t="s">
        <v>279</v>
      </c>
      <c r="C13" s="86" t="s">
        <v>34</v>
      </c>
      <c r="D13" s="80" t="s">
        <v>280</v>
      </c>
      <c r="E13" s="82" t="s">
        <v>41</v>
      </c>
      <c r="F13" s="81" t="s">
        <v>281</v>
      </c>
    </row>
    <row r="14" spans="1:6" s="2" customFormat="1" ht="25.5" x14ac:dyDescent="0.2">
      <c r="A14" s="78" t="s">
        <v>282</v>
      </c>
      <c r="B14" s="80" t="s">
        <v>283</v>
      </c>
      <c r="C14" s="86" t="s">
        <v>34</v>
      </c>
      <c r="D14" s="80" t="s">
        <v>284</v>
      </c>
      <c r="E14" s="82">
        <v>225</v>
      </c>
      <c r="F14" s="81"/>
    </row>
    <row r="15" spans="1:6" s="2" customFormat="1" x14ac:dyDescent="0.2">
      <c r="A15" s="78" t="s">
        <v>272</v>
      </c>
      <c r="B15" s="83" t="s">
        <v>273</v>
      </c>
      <c r="C15" s="86" t="s">
        <v>34</v>
      </c>
      <c r="D15" s="83" t="s">
        <v>274</v>
      </c>
      <c r="E15" s="82">
        <v>50</v>
      </c>
      <c r="F15" s="84"/>
    </row>
    <row r="16" spans="1:6" s="2" customFormat="1" x14ac:dyDescent="0.2">
      <c r="A16" s="78" t="s">
        <v>285</v>
      </c>
      <c r="B16" s="83" t="s">
        <v>286</v>
      </c>
      <c r="C16" s="86" t="s">
        <v>34</v>
      </c>
      <c r="D16" s="83" t="s">
        <v>287</v>
      </c>
      <c r="E16" s="82" t="s">
        <v>41</v>
      </c>
      <c r="F16" s="84"/>
    </row>
    <row r="17" spans="1:6" s="2" customFormat="1" ht="38.25" x14ac:dyDescent="0.2">
      <c r="A17" s="78" t="s">
        <v>255</v>
      </c>
      <c r="B17" s="83" t="s">
        <v>256</v>
      </c>
      <c r="C17" s="86" t="s">
        <v>34</v>
      </c>
      <c r="D17" s="83" t="s">
        <v>257</v>
      </c>
      <c r="E17" s="82">
        <v>595</v>
      </c>
      <c r="F17" s="84"/>
    </row>
    <row r="18" spans="1:6" s="2" customFormat="1" x14ac:dyDescent="0.2">
      <c r="A18" s="78" t="s">
        <v>249</v>
      </c>
      <c r="B18" s="83" t="s">
        <v>250</v>
      </c>
      <c r="C18" s="86" t="s">
        <v>34</v>
      </c>
      <c r="D18" s="83" t="s">
        <v>251</v>
      </c>
      <c r="E18" s="82">
        <v>50</v>
      </c>
      <c r="F18" s="84"/>
    </row>
    <row r="19" spans="1:6" s="2" customFormat="1" x14ac:dyDescent="0.2">
      <c r="A19" s="78" t="s">
        <v>264</v>
      </c>
      <c r="B19" s="83" t="s">
        <v>265</v>
      </c>
      <c r="C19" s="86" t="s">
        <v>36</v>
      </c>
      <c r="D19" s="83" t="s">
        <v>266</v>
      </c>
      <c r="E19" s="82">
        <v>50</v>
      </c>
      <c r="F19" s="84"/>
    </row>
    <row r="20" spans="1:6" s="2" customFormat="1" ht="25.5" x14ac:dyDescent="0.2">
      <c r="A20" s="78" t="s">
        <v>232</v>
      </c>
      <c r="B20" s="83" t="s">
        <v>233</v>
      </c>
      <c r="C20" s="86" t="s">
        <v>36</v>
      </c>
      <c r="D20" s="83" t="s">
        <v>234</v>
      </c>
      <c r="E20" s="82" t="s">
        <v>39</v>
      </c>
      <c r="F20" s="84" t="s">
        <v>235</v>
      </c>
    </row>
    <row r="21" spans="1:6" s="2" customFormat="1" ht="25.5" x14ac:dyDescent="0.2">
      <c r="A21" s="78" t="s">
        <v>205</v>
      </c>
      <c r="B21" s="83" t="s">
        <v>271</v>
      </c>
      <c r="C21" s="86" t="s">
        <v>36</v>
      </c>
      <c r="D21" s="83" t="s">
        <v>270</v>
      </c>
      <c r="E21" s="82">
        <v>50</v>
      </c>
      <c r="F21" s="84"/>
    </row>
    <row r="22" spans="1:6" s="2" customFormat="1" ht="25.5" x14ac:dyDescent="0.2">
      <c r="A22" s="78" t="s">
        <v>252</v>
      </c>
      <c r="B22" s="83" t="s">
        <v>253</v>
      </c>
      <c r="C22" s="86" t="s">
        <v>34</v>
      </c>
      <c r="D22" s="83" t="s">
        <v>254</v>
      </c>
      <c r="E22" s="82">
        <v>300</v>
      </c>
      <c r="F22" s="84"/>
    </row>
    <row r="23" spans="1:6" s="2" customFormat="1" x14ac:dyDescent="0.2">
      <c r="A23" s="78" t="s">
        <v>267</v>
      </c>
      <c r="B23" s="83" t="s">
        <v>268</v>
      </c>
      <c r="C23" s="86" t="s">
        <v>36</v>
      </c>
      <c r="D23" s="83" t="s">
        <v>269</v>
      </c>
      <c r="E23" s="82">
        <v>30</v>
      </c>
      <c r="F23" s="84" t="s">
        <v>235</v>
      </c>
    </row>
    <row r="24" spans="1:6" s="2" customFormat="1" x14ac:dyDescent="0.2">
      <c r="A24" s="78" t="s">
        <v>404</v>
      </c>
      <c r="B24" s="83" t="s">
        <v>405</v>
      </c>
      <c r="C24" s="86" t="s">
        <v>34</v>
      </c>
      <c r="D24" s="83" t="s">
        <v>406</v>
      </c>
      <c r="E24" s="82" t="s">
        <v>41</v>
      </c>
      <c r="F24" s="84" t="s">
        <v>403</v>
      </c>
    </row>
    <row r="25" spans="1:6" s="2" customFormat="1" ht="51" x14ac:dyDescent="0.2">
      <c r="A25" s="78" t="s">
        <v>226</v>
      </c>
      <c r="B25" s="83" t="s">
        <v>227</v>
      </c>
      <c r="C25" s="86" t="s">
        <v>34</v>
      </c>
      <c r="D25" s="83" t="s">
        <v>228</v>
      </c>
      <c r="E25" s="82" t="s">
        <v>39</v>
      </c>
      <c r="F25" s="84"/>
    </row>
    <row r="26" spans="1:6" s="2" customFormat="1" x14ac:dyDescent="0.2">
      <c r="A26" s="78" t="s">
        <v>297</v>
      </c>
      <c r="B26" s="83" t="s">
        <v>298</v>
      </c>
      <c r="C26" s="86" t="s">
        <v>34</v>
      </c>
      <c r="D26" s="83" t="s">
        <v>299</v>
      </c>
      <c r="E26" s="82">
        <v>50</v>
      </c>
      <c r="F26" s="84"/>
    </row>
    <row r="27" spans="1:6" s="2" customFormat="1" ht="38.25" x14ac:dyDescent="0.2">
      <c r="A27" s="78" t="s">
        <v>229</v>
      </c>
      <c r="B27" s="83" t="s">
        <v>231</v>
      </c>
      <c r="C27" s="86" t="s">
        <v>34</v>
      </c>
      <c r="D27" s="83" t="s">
        <v>230</v>
      </c>
      <c r="E27" s="82" t="s">
        <v>39</v>
      </c>
      <c r="F27" s="84"/>
    </row>
    <row r="28" spans="1:6" s="2" customFormat="1" ht="51" x14ac:dyDescent="0.2">
      <c r="A28" s="78" t="s">
        <v>261</v>
      </c>
      <c r="B28" s="83" t="s">
        <v>262</v>
      </c>
      <c r="C28" s="86" t="s">
        <v>34</v>
      </c>
      <c r="D28" s="83" t="s">
        <v>263</v>
      </c>
      <c r="E28" s="82" t="s">
        <v>43</v>
      </c>
      <c r="F28" s="84"/>
    </row>
    <row r="29" spans="1:6" s="2" customFormat="1" ht="25.5" x14ac:dyDescent="0.2">
      <c r="A29" s="78" t="s">
        <v>304</v>
      </c>
      <c r="B29" s="83" t="s">
        <v>305</v>
      </c>
      <c r="C29" s="86" t="s">
        <v>34</v>
      </c>
      <c r="D29" s="83" t="s">
        <v>306</v>
      </c>
      <c r="E29" s="82">
        <v>350</v>
      </c>
      <c r="F29" s="84"/>
    </row>
    <row r="30" spans="1:6" s="2" customFormat="1" ht="38.25" x14ac:dyDescent="0.2">
      <c r="A30" s="78" t="s">
        <v>223</v>
      </c>
      <c r="B30" s="83" t="s">
        <v>224</v>
      </c>
      <c r="C30" s="86" t="s">
        <v>34</v>
      </c>
      <c r="D30" s="83" t="s">
        <v>225</v>
      </c>
      <c r="E30" s="82" t="s">
        <v>42</v>
      </c>
      <c r="F30" s="84" t="s">
        <v>395</v>
      </c>
    </row>
    <row r="31" spans="1:6" s="2" customFormat="1" x14ac:dyDescent="0.2">
      <c r="A31" s="78" t="s">
        <v>258</v>
      </c>
      <c r="B31" s="83" t="s">
        <v>260</v>
      </c>
      <c r="C31" s="86" t="s">
        <v>34</v>
      </c>
      <c r="D31" s="83" t="s">
        <v>259</v>
      </c>
      <c r="E31" s="82">
        <v>50</v>
      </c>
      <c r="F31" s="84"/>
    </row>
    <row r="32" spans="1:6" s="2" customFormat="1" ht="38.25" x14ac:dyDescent="0.2">
      <c r="A32" s="78" t="s">
        <v>242</v>
      </c>
      <c r="B32" s="83" t="s">
        <v>245</v>
      </c>
      <c r="C32" s="86" t="s">
        <v>36</v>
      </c>
      <c r="D32" s="83" t="s">
        <v>243</v>
      </c>
      <c r="E32" s="82" t="s">
        <v>41</v>
      </c>
      <c r="F32" s="84" t="s">
        <v>244</v>
      </c>
    </row>
    <row r="33" spans="1:6" s="2" customFormat="1" ht="25.5" x14ac:dyDescent="0.2">
      <c r="A33" s="78" t="s">
        <v>180</v>
      </c>
      <c r="B33" s="83" t="s">
        <v>300</v>
      </c>
      <c r="C33" s="86" t="s">
        <v>34</v>
      </c>
      <c r="D33" s="83" t="s">
        <v>301</v>
      </c>
      <c r="E33" s="82" t="s">
        <v>41</v>
      </c>
      <c r="F33" s="84" t="s">
        <v>403</v>
      </c>
    </row>
    <row r="34" spans="1:6" s="2" customFormat="1" ht="25.5" x14ac:dyDescent="0.2">
      <c r="A34" s="78" t="s">
        <v>294</v>
      </c>
      <c r="B34" s="83" t="s">
        <v>295</v>
      </c>
      <c r="C34" s="86" t="s">
        <v>34</v>
      </c>
      <c r="D34" s="83" t="s">
        <v>296</v>
      </c>
      <c r="E34" s="82">
        <v>50</v>
      </c>
      <c r="F34" s="84"/>
    </row>
    <row r="35" spans="1:6" s="2" customFormat="1" ht="51" x14ac:dyDescent="0.2">
      <c r="A35" s="78" t="s">
        <v>239</v>
      </c>
      <c r="B35" s="83" t="s">
        <v>240</v>
      </c>
      <c r="C35" s="86" t="s">
        <v>34</v>
      </c>
      <c r="D35" s="83" t="s">
        <v>241</v>
      </c>
      <c r="E35" s="82">
        <v>50</v>
      </c>
      <c r="F35" s="84"/>
    </row>
    <row r="36" spans="1:6" s="2" customFormat="1" ht="38.25" x14ac:dyDescent="0.2">
      <c r="A36" s="78" t="s">
        <v>246</v>
      </c>
      <c r="B36" s="83" t="s">
        <v>247</v>
      </c>
      <c r="C36" s="86" t="s">
        <v>34</v>
      </c>
      <c r="D36" s="83" t="s">
        <v>248</v>
      </c>
      <c r="E36" s="82">
        <v>50</v>
      </c>
      <c r="F36" s="84"/>
    </row>
    <row r="37" spans="1:6" s="2" customFormat="1" ht="25.5" x14ac:dyDescent="0.2">
      <c r="A37" s="78" t="s">
        <v>288</v>
      </c>
      <c r="B37" s="83" t="s">
        <v>289</v>
      </c>
      <c r="C37" s="86" t="s">
        <v>34</v>
      </c>
      <c r="D37" s="83" t="s">
        <v>290</v>
      </c>
      <c r="E37" s="82">
        <v>50</v>
      </c>
      <c r="F37" s="84"/>
    </row>
    <row r="38" spans="1:6" s="2" customFormat="1" x14ac:dyDescent="0.2">
      <c r="A38" s="78" t="s">
        <v>291</v>
      </c>
      <c r="B38" s="83" t="s">
        <v>292</v>
      </c>
      <c r="C38" s="86" t="s">
        <v>34</v>
      </c>
      <c r="D38" s="83" t="s">
        <v>293</v>
      </c>
      <c r="E38" s="82">
        <v>50</v>
      </c>
      <c r="F38" s="84"/>
    </row>
    <row r="39" spans="1:6" s="2" customFormat="1" x14ac:dyDescent="0.2">
      <c r="A39" s="78" t="s">
        <v>291</v>
      </c>
      <c r="B39" s="83" t="s">
        <v>302</v>
      </c>
      <c r="C39" s="86" t="s">
        <v>34</v>
      </c>
      <c r="D39" s="83" t="s">
        <v>303</v>
      </c>
      <c r="E39" s="82" t="s">
        <v>41</v>
      </c>
      <c r="F39" s="84" t="s">
        <v>403</v>
      </c>
    </row>
    <row r="40" spans="1:6" s="2" customFormat="1" ht="38.25" x14ac:dyDescent="0.2">
      <c r="A40" s="78" t="s">
        <v>236</v>
      </c>
      <c r="B40" s="83" t="s">
        <v>237</v>
      </c>
      <c r="C40" s="86" t="s">
        <v>34</v>
      </c>
      <c r="D40" s="83" t="s">
        <v>238</v>
      </c>
      <c r="E40" s="82">
        <v>50</v>
      </c>
      <c r="F40" s="84"/>
    </row>
    <row r="41" spans="1:6" s="2" customFormat="1" ht="25.5" x14ac:dyDescent="0.2">
      <c r="A41" s="78" t="s">
        <v>354</v>
      </c>
      <c r="B41" s="83" t="s">
        <v>355</v>
      </c>
      <c r="C41" s="86" t="s">
        <v>34</v>
      </c>
      <c r="D41" s="83" t="s">
        <v>356</v>
      </c>
      <c r="E41" s="82" t="s">
        <v>43</v>
      </c>
      <c r="F41" s="84" t="s">
        <v>357</v>
      </c>
    </row>
    <row r="42" spans="1:6" s="2" customFormat="1" x14ac:dyDescent="0.2">
      <c r="A42" s="78" t="s">
        <v>400</v>
      </c>
      <c r="B42" s="83" t="s">
        <v>401</v>
      </c>
      <c r="C42" s="86" t="s">
        <v>36</v>
      </c>
      <c r="D42" s="83" t="s">
        <v>402</v>
      </c>
      <c r="E42" s="82" t="s">
        <v>43</v>
      </c>
      <c r="F42" s="84"/>
    </row>
    <row r="43" spans="1:6" s="2" customFormat="1" ht="25.5" x14ac:dyDescent="0.2">
      <c r="A43" s="78" t="s">
        <v>358</v>
      </c>
      <c r="B43" s="83" t="s">
        <v>359</v>
      </c>
      <c r="C43" s="86" t="s">
        <v>34</v>
      </c>
      <c r="D43" s="83" t="s">
        <v>360</v>
      </c>
      <c r="E43" s="82" t="s">
        <v>42</v>
      </c>
      <c r="F43" s="84"/>
    </row>
    <row r="44" spans="1:6" s="2" customFormat="1" ht="25.5" x14ac:dyDescent="0.2">
      <c r="A44" s="78" t="s">
        <v>393</v>
      </c>
      <c r="B44" s="83" t="s">
        <v>394</v>
      </c>
      <c r="C44" s="86" t="s">
        <v>36</v>
      </c>
      <c r="D44" s="83" t="s">
        <v>398</v>
      </c>
      <c r="E44" s="82">
        <v>394.22</v>
      </c>
      <c r="F44" s="117" t="s">
        <v>396</v>
      </c>
    </row>
    <row r="45" spans="1:6" s="2" customFormat="1" ht="25.5" x14ac:dyDescent="0.2">
      <c r="A45" s="78" t="s">
        <v>393</v>
      </c>
      <c r="B45" s="83" t="s">
        <v>394</v>
      </c>
      <c r="C45" s="86" t="s">
        <v>36</v>
      </c>
      <c r="D45" s="83" t="s">
        <v>398</v>
      </c>
      <c r="E45" s="82">
        <v>3492.55</v>
      </c>
      <c r="F45" s="117" t="s">
        <v>397</v>
      </c>
    </row>
    <row r="46" spans="1:6" s="2" customFormat="1" ht="25.5" x14ac:dyDescent="0.2">
      <c r="A46" s="78" t="s">
        <v>361</v>
      </c>
      <c r="B46" s="83" t="s">
        <v>362</v>
      </c>
      <c r="C46" s="86" t="s">
        <v>34</v>
      </c>
      <c r="D46" s="83" t="s">
        <v>363</v>
      </c>
      <c r="E46" s="82" t="s">
        <v>43</v>
      </c>
      <c r="F46" s="84" t="s">
        <v>395</v>
      </c>
    </row>
    <row r="47" spans="1:6" s="2" customFormat="1" ht="38.25" x14ac:dyDescent="0.2">
      <c r="A47" s="78" t="s">
        <v>364</v>
      </c>
      <c r="B47" s="83" t="s">
        <v>365</v>
      </c>
      <c r="C47" s="86" t="s">
        <v>34</v>
      </c>
      <c r="D47" s="83" t="s">
        <v>366</v>
      </c>
      <c r="E47" s="82">
        <v>50</v>
      </c>
      <c r="F47" s="84"/>
    </row>
    <row r="48" spans="1:6" s="2" customFormat="1" x14ac:dyDescent="0.2">
      <c r="A48" s="78" t="s">
        <v>367</v>
      </c>
      <c r="B48" s="83" t="s">
        <v>368</v>
      </c>
      <c r="C48" s="86" t="s">
        <v>34</v>
      </c>
      <c r="D48" s="83" t="s">
        <v>369</v>
      </c>
      <c r="E48" s="82">
        <v>50</v>
      </c>
      <c r="F48" s="117" t="s">
        <v>370</v>
      </c>
    </row>
    <row r="49" spans="1:7" s="2" customFormat="1" x14ac:dyDescent="0.2">
      <c r="A49" s="78" t="s">
        <v>367</v>
      </c>
      <c r="B49" s="83" t="s">
        <v>371</v>
      </c>
      <c r="C49" s="86" t="s">
        <v>34</v>
      </c>
      <c r="D49" s="83" t="s">
        <v>372</v>
      </c>
      <c r="E49" s="82">
        <v>50</v>
      </c>
      <c r="F49" s="84"/>
    </row>
    <row r="50" spans="1:7" s="2" customFormat="1" ht="25.5" x14ac:dyDescent="0.2">
      <c r="A50" s="78" t="s">
        <v>373</v>
      </c>
      <c r="B50" s="83" t="s">
        <v>374</v>
      </c>
      <c r="C50" s="86" t="s">
        <v>34</v>
      </c>
      <c r="D50" s="83" t="s">
        <v>375</v>
      </c>
      <c r="E50" s="82">
        <v>50</v>
      </c>
      <c r="F50" s="84"/>
    </row>
    <row r="51" spans="1:7" s="2" customFormat="1" ht="25.5" x14ac:dyDescent="0.2">
      <c r="A51" s="78" t="s">
        <v>376</v>
      </c>
      <c r="B51" s="83" t="s">
        <v>377</v>
      </c>
      <c r="C51" s="86" t="s">
        <v>34</v>
      </c>
      <c r="D51" s="83" t="s">
        <v>378</v>
      </c>
      <c r="E51" s="82">
        <v>50</v>
      </c>
      <c r="F51" s="84"/>
    </row>
    <row r="52" spans="1:7" s="2" customFormat="1" ht="25.5" x14ac:dyDescent="0.2">
      <c r="A52" s="78" t="s">
        <v>379</v>
      </c>
      <c r="B52" s="83" t="s">
        <v>380</v>
      </c>
      <c r="C52" s="86" t="s">
        <v>36</v>
      </c>
      <c r="D52" s="83" t="s">
        <v>381</v>
      </c>
      <c r="E52" s="82" t="s">
        <v>41</v>
      </c>
      <c r="F52" s="117" t="s">
        <v>382</v>
      </c>
    </row>
    <row r="53" spans="1:7" s="2" customFormat="1" ht="25.5" x14ac:dyDescent="0.2">
      <c r="A53" s="78" t="s">
        <v>383</v>
      </c>
      <c r="B53" s="83" t="s">
        <v>384</v>
      </c>
      <c r="C53" s="86" t="s">
        <v>34</v>
      </c>
      <c r="D53" s="83" t="s">
        <v>385</v>
      </c>
      <c r="E53" s="82">
        <v>50</v>
      </c>
      <c r="F53" s="117"/>
    </row>
    <row r="54" spans="1:7" s="2" customFormat="1" ht="25.5" x14ac:dyDescent="0.2">
      <c r="A54" s="78" t="s">
        <v>383</v>
      </c>
      <c r="B54" s="83" t="s">
        <v>386</v>
      </c>
      <c r="C54" s="86" t="s">
        <v>34</v>
      </c>
      <c r="D54" s="83" t="s">
        <v>387</v>
      </c>
      <c r="E54" s="82">
        <v>50</v>
      </c>
      <c r="F54" s="117"/>
    </row>
    <row r="55" spans="1:7" s="2" customFormat="1" hidden="1" x14ac:dyDescent="0.2">
      <c r="A55" s="78"/>
      <c r="B55" s="80"/>
      <c r="C55" s="86"/>
      <c r="D55" s="80"/>
      <c r="E55" s="82"/>
      <c r="F55" s="81"/>
    </row>
    <row r="56" spans="1:7" ht="34.5" customHeight="1" x14ac:dyDescent="0.2">
      <c r="A56" s="57" t="s">
        <v>164</v>
      </c>
      <c r="B56" s="58" t="s">
        <v>35</v>
      </c>
      <c r="C56" s="59">
        <f>C57+C58</f>
        <v>43</v>
      </c>
      <c r="D56" s="91" t="str">
        <f>IF(SUBTOTAL(3,C11:C55)=SUBTOTAL(103,C11:C55),'Summary and sign-off'!$A$47,'Summary and sign-off'!$A$48)</f>
        <v>Check - there are no hidden rows with data</v>
      </c>
      <c r="E56" s="139" t="str">
        <f>IF('Summary and sign-off'!F59='Summary and sign-off'!F53,'Summary and sign-off'!A51,'Summary and sign-off'!A49)</f>
        <v>Check - each entry provides sufficient information</v>
      </c>
      <c r="F56" s="139"/>
      <c r="G56" s="2"/>
    </row>
    <row r="57" spans="1:7" ht="25.5" customHeight="1" x14ac:dyDescent="0.25">
      <c r="A57" s="60"/>
      <c r="B57" s="61" t="s">
        <v>36</v>
      </c>
      <c r="C57" s="62">
        <f>COUNTIF(C11:C55,'Summary and sign-off'!A44)</f>
        <v>9</v>
      </c>
      <c r="D57" s="16"/>
      <c r="E57" s="17"/>
      <c r="F57" s="18"/>
    </row>
    <row r="58" spans="1:7" ht="25.5" customHeight="1" x14ac:dyDescent="0.25">
      <c r="A58" s="60"/>
      <c r="B58" s="61" t="s">
        <v>34</v>
      </c>
      <c r="C58" s="62">
        <f>COUNTIF(C11:C55,'Summary and sign-off'!A45)</f>
        <v>34</v>
      </c>
      <c r="D58" s="16"/>
      <c r="E58" s="17"/>
      <c r="F58" s="18"/>
    </row>
    <row r="59" spans="1:7" x14ac:dyDescent="0.2">
      <c r="A59" s="19"/>
      <c r="B59" s="20"/>
      <c r="C59" s="19"/>
      <c r="D59" s="21"/>
      <c r="E59" s="21"/>
      <c r="F59" s="19"/>
    </row>
    <row r="60" spans="1:7" x14ac:dyDescent="0.2">
      <c r="A60" s="20" t="s">
        <v>7</v>
      </c>
      <c r="B60" s="20"/>
      <c r="C60" s="20"/>
      <c r="D60" s="20"/>
      <c r="E60" s="20"/>
      <c r="F60" s="20"/>
    </row>
    <row r="61" spans="1:7" ht="12.6" customHeight="1" x14ac:dyDescent="0.2">
      <c r="A61" s="22" t="s">
        <v>50</v>
      </c>
      <c r="B61" s="19"/>
      <c r="C61" s="19"/>
      <c r="D61" s="19"/>
      <c r="E61" s="19"/>
    </row>
    <row r="62" spans="1:7" x14ac:dyDescent="0.2">
      <c r="A62" s="22" t="s">
        <v>157</v>
      </c>
      <c r="B62" s="21"/>
      <c r="C62" s="19"/>
      <c r="D62" s="19"/>
      <c r="E62" s="19"/>
      <c r="F62" s="19"/>
    </row>
    <row r="63" spans="1:7" x14ac:dyDescent="0.2">
      <c r="A63" s="22" t="s">
        <v>15</v>
      </c>
      <c r="B63" s="23"/>
      <c r="C63" s="23"/>
      <c r="D63" s="23"/>
      <c r="E63" s="23"/>
      <c r="F63" s="23"/>
    </row>
    <row r="64" spans="1:7" ht="12.75" customHeight="1" x14ac:dyDescent="0.2">
      <c r="A64" s="22" t="s">
        <v>93</v>
      </c>
      <c r="B64" s="19"/>
      <c r="C64" s="19"/>
      <c r="D64" s="19"/>
      <c r="E64" s="19"/>
      <c r="F64" s="19"/>
    </row>
    <row r="65" spans="1:6" ht="12.95" customHeight="1" x14ac:dyDescent="0.2">
      <c r="A65" s="22" t="s">
        <v>37</v>
      </c>
      <c r="B65" s="19"/>
      <c r="C65" s="19"/>
      <c r="D65" s="19"/>
      <c r="E65" s="19"/>
      <c r="F65" s="19"/>
    </row>
    <row r="66" spans="1:6" x14ac:dyDescent="0.2">
      <c r="A66" s="22" t="s">
        <v>53</v>
      </c>
      <c r="C66" s="19"/>
      <c r="D66" s="19"/>
      <c r="E66" s="19"/>
      <c r="F66" s="19"/>
    </row>
    <row r="67" spans="1:6" ht="12.75" customHeight="1" x14ac:dyDescent="0.2">
      <c r="A67" s="22" t="s">
        <v>166</v>
      </c>
      <c r="B67" s="22"/>
      <c r="C67" s="24"/>
      <c r="D67" s="24"/>
      <c r="E67" s="24"/>
      <c r="F67" s="24"/>
    </row>
    <row r="68" spans="1:6" ht="12.75" customHeight="1" x14ac:dyDescent="0.2">
      <c r="A68" s="22"/>
      <c r="B68" s="22"/>
      <c r="C68" s="24"/>
      <c r="D68" s="24"/>
      <c r="E68" s="24"/>
      <c r="F68" s="24"/>
    </row>
    <row r="69" spans="1:6" ht="12.75" hidden="1" customHeight="1" x14ac:dyDescent="0.2">
      <c r="A69" s="22"/>
      <c r="B69" s="22"/>
      <c r="C69" s="24"/>
      <c r="D69" s="24"/>
      <c r="E69" s="24"/>
      <c r="F69" s="24"/>
    </row>
    <row r="70" spans="1:6" hidden="1" x14ac:dyDescent="0.2"/>
    <row r="71" spans="1:6" hidden="1" x14ac:dyDescent="0.2"/>
    <row r="72" spans="1:6" hidden="1" x14ac:dyDescent="0.2">
      <c r="A72" s="20"/>
      <c r="B72" s="20"/>
      <c r="C72" s="20"/>
      <c r="D72" s="20"/>
      <c r="E72" s="20"/>
      <c r="F72" s="20"/>
    </row>
    <row r="73" spans="1:6" hidden="1" x14ac:dyDescent="0.2">
      <c r="A73" s="20"/>
      <c r="B73" s="20"/>
      <c r="C73" s="20"/>
      <c r="D73" s="20"/>
      <c r="E73" s="20"/>
      <c r="F73" s="20"/>
    </row>
    <row r="74" spans="1:6" hidden="1" x14ac:dyDescent="0.2">
      <c r="A74" s="20"/>
      <c r="B74" s="20"/>
      <c r="C74" s="20"/>
      <c r="D74" s="20"/>
      <c r="E74" s="20"/>
      <c r="F74" s="20"/>
    </row>
    <row r="75" spans="1:6" hidden="1" x14ac:dyDescent="0.2">
      <c r="A75" s="20"/>
      <c r="B75" s="20"/>
      <c r="C75" s="20"/>
      <c r="D75" s="20"/>
      <c r="E75" s="20"/>
      <c r="F75" s="20"/>
    </row>
    <row r="76" spans="1:6" hidden="1" x14ac:dyDescent="0.2">
      <c r="A76" s="20"/>
      <c r="B76" s="20"/>
      <c r="C76" s="20"/>
      <c r="D76" s="20"/>
      <c r="E76" s="20"/>
      <c r="F76" s="20"/>
    </row>
    <row r="77" spans="1:6" hidden="1" x14ac:dyDescent="0.2"/>
    <row r="78" spans="1:6" hidden="1" x14ac:dyDescent="0.2"/>
    <row r="79" spans="1:6" hidden="1" x14ac:dyDescent="0.2"/>
    <row r="80" spans="1:6"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sheetData>
  <sheetProtection sheet="1" formatCells="0" insertRows="0" deleteRows="0"/>
  <mergeCells count="10">
    <mergeCell ref="E56:F56"/>
    <mergeCell ref="A8:F8"/>
    <mergeCell ref="A1:F1"/>
    <mergeCell ref="A9:F9"/>
    <mergeCell ref="B2:F2"/>
    <mergeCell ref="B3:F3"/>
    <mergeCell ref="B4:F4"/>
    <mergeCell ref="B7:F7"/>
    <mergeCell ref="B5:F5"/>
    <mergeCell ref="B6:F6"/>
  </mergeCells>
  <dataValidations count="2">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55">
      <formula1>$B$4</formula1>
      <formula2>$B$5</formula2>
    </dataValidation>
  </dataValidations>
  <printOptions gridLines="1"/>
  <pageMargins left="0.70866141732283472" right="0.70866141732283472" top="0.74803149606299213" bottom="0.41" header="0.31496062992125984" footer="0.19"/>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 type="list" allowBlank="1" showInputMessage="1" showErrorMessage="1" error="Use the drop down list (at the right of the cell)">
          <x14:formula1>
            <xm:f>'Summary and sign-off'!$A$44:$A$45</xm:f>
          </x14:formula1>
          <xm:sqref>C11:C55</xm:sqref>
        </x14:dataValidation>
        <x14:dataValidation type="list" errorStyle="information" operator="greaterThan" allowBlank="1" showInputMessage="1" prompt="Provide specific $ value if possible">
          <x14:formula1>
            <xm:f>'Summary and sign-off'!$A$38:$A$43</xm:f>
          </x14:formula1>
          <xm:sqref>E11:E55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17DD214497134AB99744102E6E9CD9B0" version="1.0.0">
  <systemFields>
    <field name="Objective-Id">
      <value order="0">A1288896</value>
    </field>
    <field name="Objective-Title">
      <value order="0">2019-07 CE Expenses 1 July 2018- 30 June 2019</value>
    </field>
    <field name="Objective-Description">
      <value order="0"/>
    </field>
    <field name="Objective-CreationStamp">
      <value order="0">2019-02-18T04:14:00Z</value>
    </field>
    <field name="Objective-IsApproved">
      <value order="0">false</value>
    </field>
    <field name="Objective-IsPublished">
      <value order="0">true</value>
    </field>
    <field name="Objective-DatePublished">
      <value order="0">2019-07-25T20:28:00Z</value>
    </field>
    <field name="Objective-ModificationStamp">
      <value order="0">2019-07-25T20:28:00Z</value>
    </field>
    <field name="Objective-Owner">
      <value order="0">Jane Wallace</value>
    </field>
    <field name="Objective-Path">
      <value order="0">Objective Global Folder:PHARMAC Fileplan:External relations:Stakeholder Relationships:Government organisations - 1. NZ:State Services Commission:Disclosure of gifts, expenses and hospitality spreadsheets:2015-2019 CE Expenses</value>
    </field>
    <field name="Objective-Parent">
      <value order="0">2015-2019 CE Expenses</value>
    </field>
    <field name="Objective-State">
      <value order="0">Published</value>
    </field>
    <field name="Objective-VersionId">
      <value order="0">vA2224569</value>
    </field>
    <field name="Objective-Version">
      <value order="0">1.0</value>
    </field>
    <field name="Objective-VersionNumber">
      <value order="0">9</value>
    </field>
    <field name="Objective-VersionComment">
      <value order="0"/>
    </field>
    <field name="Objective-FileNumber">
      <value order="0">qA10620</value>
    </field>
    <field name="Objective-Classification">
      <value order="0"/>
    </field>
    <field name="Objective-Caveats">
      <value order="0"/>
    </field>
  </systemFields>
  <catalogues>
    <catalogue name="Reference Type Catalogue" type="type" ori="id:cA63">
      <field name="Objective-Application / Proposal Number">
        <value order="0">#2019-18626</value>
      </field>
      <field name="Objective-DOCSOpen Document Number">
        <value order="0"/>
      </field>
      <field name="Objective-DOCSOpen Document Author">
        <value order="0"/>
      </field>
      <field name="Objective-DOCSOpen Document Type">
        <value order="0"/>
      </field>
      <field name="Objective-DOCSOpen Security">
        <value order="0"/>
      </field>
      <field name="Objective-DOCSOpen System ID">
        <value order="0"/>
      </field>
      <field name="Objective-Inherit Keyword">
        <value order="0"/>
      </field>
      <field name="Objective-Connect Creator">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4" ma:contentTypeDescription="" ma:contentTypeScope="" ma:versionID="8834bfa83ceff1bf505054ff48d22a0b">
  <xsd:schema xmlns:xsd="http://www.w3.org/2001/XMLSchema" xmlns:xs="http://www.w3.org/2001/XMLSchema" xmlns:p="http://schemas.microsoft.com/office/2006/metadata/properties" xmlns:ns2="12165527-d881-4234-97f9-ee139a3f0c31" targetNamespace="http://schemas.microsoft.com/office/2006/metadata/properties" ma:root="true" ma:fieldsID="be9e5cb15a82a635f3e5640eebc0aa29"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nageAuthor xmlns="12165527-d881-4234-97f9-ee139a3f0c31">NEEDHAMGIRVENG</iManageAuthor>
    <Security_x0020_Classification xmlns="12165527-d881-4234-97f9-ee139a3f0c31">UNCLASSIFIED</Security_x0020_Classification>
    <Business_x0020_Unit xmlns="12165527-d881-4234-97f9-ee139a3f0c31">SAAP</Business_x0020_Unit>
    <Endorsement xmlns="12165527-d881-4234-97f9-ee139a3f0c31" xsi:nil="true"/>
    <RM_x0020_DOC_x0020_ID xmlns="12165527-d881-4234-97f9-ee139a3f0c31" xsi:nil="true"/>
    <Class xmlns="12165527-d881-4234-97f9-ee139a3f0c31">POLICIES</Class>
    <File_x0020_No xmlns="12165527-d881-4234-97f9-ee139a3f0c31">SSC-SIC-2-14</File_x0020_No>
    <DOCNUM xmlns="12165527-d881-4234-97f9-ee139a3f0c31">2290185</DOCNUM>
    <Key_x0020_Version xmlns="12165527-d881-4234-97f9-ee139a3f0c31">false</Key_x0020_Version>
    <Precedents xmlns="12165527-d881-4234-97f9-ee139a3f0c31" xsi:nil="true"/>
    <SubClass xmlns="12165527-d881-4234-97f9-ee139a3f0c31" xsi:nil="true"/>
    <Sec_x0020_Review xmlns="12165527-d881-4234-97f9-ee139a3f0c31" xsi:nil="true"/>
    <Cabinet_x0020_Committee xmlns="12165527-d881-4234-97f9-ee139a3f0c31" xsi:nil="true"/>
  </documentManagement>
</p:properties>
</file>

<file path=customXml/itemProps1.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customXml/itemProps2.xml><?xml version="1.0" encoding="utf-8"?>
<ds:datastoreItem xmlns:ds="http://schemas.openxmlformats.org/officeDocument/2006/customXml" ds:itemID="{59B4CE85-749F-4A5A-98FF-EB9029D5DC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F579D7F4-D0D7-4BCB-BBEA-E7C37A64913E}">
  <ds:schemaRefs>
    <ds:schemaRef ds:uri="http://purl.org/dc/terms/"/>
    <ds:schemaRef ds:uri="12165527-d881-4234-97f9-ee139a3f0c3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expenses - 1 Jul 2018 to 30 Jun 2019</dc:title>
  <dc:creator>PHARMAC</dc:creator>
  <dc:description/>
  <cp:lastPrinted>2019-07-25T04:06:42Z</cp:lastPrinted>
  <dcterms:created xsi:type="dcterms:W3CDTF">2010-10-17T20:59:02Z</dcterms:created>
  <dcterms:modified xsi:type="dcterms:W3CDTF">2019-07-25T23:15:18Z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Objective-Id">
    <vt:lpwstr>A1288896</vt:lpwstr>
  </property>
  <property fmtid="{D5CDD505-2E9C-101B-9397-08002B2CF9AE}" pid="8" name="Objective-Title">
    <vt:lpwstr>2019-07 CE Expenses 1 July 2018- 30 June 2019</vt:lpwstr>
  </property>
  <property fmtid="{D5CDD505-2E9C-101B-9397-08002B2CF9AE}" pid="9" name="Objective-Comment">
    <vt:lpwstr/>
  </property>
  <property fmtid="{D5CDD505-2E9C-101B-9397-08002B2CF9AE}" pid="10" name="Objective-CreationStamp">
    <vt:filetime>2019-07-10T21:08:36Z</vt:filetime>
  </property>
  <property fmtid="{D5CDD505-2E9C-101B-9397-08002B2CF9AE}" pid="11" name="Objective-IsApproved">
    <vt:bool>false</vt:bool>
  </property>
  <property fmtid="{D5CDD505-2E9C-101B-9397-08002B2CF9AE}" pid="12" name="Objective-IsPublished">
    <vt:bool>true</vt:bool>
  </property>
  <property fmtid="{D5CDD505-2E9C-101B-9397-08002B2CF9AE}" pid="13" name="Objective-DatePublished">
    <vt:filetime>2019-07-25T20:28:00Z</vt:filetime>
  </property>
  <property fmtid="{D5CDD505-2E9C-101B-9397-08002B2CF9AE}" pid="14" name="Objective-ModificationStamp">
    <vt:filetime>2019-07-25T20:28:00Z</vt:filetime>
  </property>
  <property fmtid="{D5CDD505-2E9C-101B-9397-08002B2CF9AE}" pid="15" name="Objective-Owner">
    <vt:lpwstr>Jane Wallace</vt:lpwstr>
  </property>
  <property fmtid="{D5CDD505-2E9C-101B-9397-08002B2CF9AE}" pid="16" name="Objective-Path">
    <vt:lpwstr>Objective Global Folder:PHARMAC Fileplan:External relations:Stakeholder Relationships:Government organisations - 1. NZ:State Services Commission:Disclosure of gifts, expenses and hospitality spreadsheets:2015-2019 CE Expenses:</vt:lpwstr>
  </property>
  <property fmtid="{D5CDD505-2E9C-101B-9397-08002B2CF9AE}" pid="17" name="Objective-Parent">
    <vt:lpwstr>2015-2019 CE Expenses</vt:lpwstr>
  </property>
  <property fmtid="{D5CDD505-2E9C-101B-9397-08002B2CF9AE}" pid="18" name="Objective-State">
    <vt:lpwstr>Published</vt:lpwstr>
  </property>
  <property fmtid="{D5CDD505-2E9C-101B-9397-08002B2CF9AE}" pid="19" name="Objective-Version">
    <vt:lpwstr>1.0</vt:lpwstr>
  </property>
  <property fmtid="{D5CDD505-2E9C-101B-9397-08002B2CF9AE}" pid="20" name="Objective-VersionNumber">
    <vt:r8>9</vt:r8>
  </property>
  <property fmtid="{D5CDD505-2E9C-101B-9397-08002B2CF9AE}" pid="21" name="Objective-VersionComment">
    <vt:lpwstr/>
  </property>
  <property fmtid="{D5CDD505-2E9C-101B-9397-08002B2CF9AE}" pid="22" name="Objective-FileNumber">
    <vt:lpwstr>qA10620</vt:lpwstr>
  </property>
  <property fmtid="{D5CDD505-2E9C-101B-9397-08002B2CF9AE}" pid="23" name="Objective-Classification">
    <vt:lpwstr>[Inherited - none]</vt:lpwstr>
  </property>
  <property fmtid="{D5CDD505-2E9C-101B-9397-08002B2CF9AE}" pid="24" name="Objective-Caveats">
    <vt:lpwstr/>
  </property>
  <property fmtid="{D5CDD505-2E9C-101B-9397-08002B2CF9AE}" pid="25" name="Objective-DOCSOpen Document Author [system]">
    <vt:lpwstr/>
  </property>
  <property fmtid="{D5CDD505-2E9C-101B-9397-08002B2CF9AE}" pid="26" name="Objective-DOCSOpen Document Number [system]">
    <vt:lpwstr/>
  </property>
  <property fmtid="{D5CDD505-2E9C-101B-9397-08002B2CF9AE}" pid="27" name="Objective-DOCSOpen Document Type [system]">
    <vt:lpwstr/>
  </property>
  <property fmtid="{D5CDD505-2E9C-101B-9397-08002B2CF9AE}" pid="28" name="Objective-DOCSOpen Security [system]">
    <vt:lpwstr/>
  </property>
  <property fmtid="{D5CDD505-2E9C-101B-9397-08002B2CF9AE}" pid="29" name="Objective-DOCSOpen System ID [system]">
    <vt:lpwstr/>
  </property>
  <property fmtid="{D5CDD505-2E9C-101B-9397-08002B2CF9AE}" pid="30" name="Objective-Inherit Keyword [system]">
    <vt:lpwstr/>
  </property>
  <property fmtid="{D5CDD505-2E9C-101B-9397-08002B2CF9AE}" pid="31" name="Objective-Connect Creator [system]">
    <vt:lpwstr/>
  </property>
  <property fmtid="{D5CDD505-2E9C-101B-9397-08002B2CF9AE}" pid="32" name="Objective-Description">
    <vt:lpwstr/>
  </property>
  <property fmtid="{D5CDD505-2E9C-101B-9397-08002B2CF9AE}" pid="33" name="Objective-VersionId">
    <vt:lpwstr>vA2224569</vt:lpwstr>
  </property>
  <property fmtid="{D5CDD505-2E9C-101B-9397-08002B2CF9AE}" pid="34" name="Objective-Application / Proposal Number">
    <vt:lpwstr>#2019-18626</vt:lpwstr>
  </property>
  <property fmtid="{D5CDD505-2E9C-101B-9397-08002B2CF9AE}" pid="35" name="Objective-DOCSOpen Document Number">
    <vt:lpwstr/>
  </property>
  <property fmtid="{D5CDD505-2E9C-101B-9397-08002B2CF9AE}" pid="36" name="Objective-DOCSOpen Document Author">
    <vt:lpwstr/>
  </property>
  <property fmtid="{D5CDD505-2E9C-101B-9397-08002B2CF9AE}" pid="37" name="Objective-DOCSOpen Document Type">
    <vt:lpwstr/>
  </property>
  <property fmtid="{D5CDD505-2E9C-101B-9397-08002B2CF9AE}" pid="38" name="Objective-DOCSOpen Security">
    <vt:lpwstr/>
  </property>
  <property fmtid="{D5CDD505-2E9C-101B-9397-08002B2CF9AE}" pid="39" name="Objective-DOCSOpen System ID">
    <vt:lpwstr/>
  </property>
  <property fmtid="{D5CDD505-2E9C-101B-9397-08002B2CF9AE}" pid="40" name="Objective-Inherit Keyword">
    <vt:lpwstr/>
  </property>
  <property fmtid="{D5CDD505-2E9C-101B-9397-08002B2CF9AE}" pid="41" name="Objective-Connect Creator">
    <vt:lpwstr/>
  </property>
</Properties>
</file>