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barlowl\Desktop\"/>
    </mc:Choice>
  </mc:AlternateContent>
  <xr:revisionPtr revIDLastSave="0" documentId="8_{4067FC91-00BD-4C72-926C-BCBD83A154EB}" xr6:coauthVersionLast="45" xr6:coauthVersionMax="45" xr10:uidLastSave="{00000000-0000-0000-0000-000000000000}"/>
  <bookViews>
    <workbookView xWindow="1950" yWindow="1950" windowWidth="28800" windowHeight="11325" firstSheet="1" activeTab="4"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expenses'!$A$1:$E$24</definedName>
    <definedName name="_xlnm.Print_Area" localSheetId="5">'Gifts and benefits'!$A$1:$F$59</definedName>
    <definedName name="_xlnm.Print_Area" localSheetId="0">'Guidance for agencies'!$A$1:$A$58</definedName>
    <definedName name="_xlnm.Print_Area" localSheetId="3">Hospitality!$A$1:$E$35</definedName>
    <definedName name="_xlnm.Print_Area" localSheetId="1">'Summary and sign-off'!$A$1:$F$23</definedName>
    <definedName name="_xlnm.Print_Area" localSheetId="2">Travel!$A$1:$E$69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13" l="1"/>
  <c r="B13" i="13"/>
  <c r="B58" i="1" l="1"/>
  <c r="B48" i="1"/>
  <c r="B28" i="1"/>
  <c r="B60" i="1" s="1"/>
  <c r="B5" i="1" l="1"/>
  <c r="B4" i="1"/>
  <c r="C48" i="1" l="1"/>
  <c r="D48" i="4" l="1"/>
  <c r="C18" i="3"/>
  <c r="C28" i="2"/>
  <c r="C58" i="1"/>
  <c r="C28" i="1"/>
  <c r="B6" i="13" l="1"/>
  <c r="E59" i="13"/>
  <c r="C59" i="13"/>
  <c r="C50" i="4"/>
  <c r="C49" i="4"/>
  <c r="B59" i="13" l="1"/>
  <c r="B58" i="13"/>
  <c r="D58" i="13"/>
  <c r="B57" i="13"/>
  <c r="D57" i="13"/>
  <c r="D56" i="13"/>
  <c r="B56" i="13"/>
  <c r="D55" i="13"/>
  <c r="B55" i="13"/>
  <c r="D54" i="13"/>
  <c r="B54" i="13"/>
  <c r="B2" i="4"/>
  <c r="B3" i="4"/>
  <c r="B2" i="3"/>
  <c r="B3" i="3"/>
  <c r="B2" i="2"/>
  <c r="B3" i="2"/>
  <c r="B2" i="1"/>
  <c r="B3" i="1"/>
  <c r="F57" i="13" l="1"/>
  <c r="D28" i="2" s="1"/>
  <c r="F59" i="13"/>
  <c r="E48" i="4" s="1"/>
  <c r="F58" i="13"/>
  <c r="D18" i="3" s="1"/>
  <c r="F56" i="13"/>
  <c r="D58" i="1" s="1"/>
  <c r="F55" i="13"/>
  <c r="D48" i="1" s="1"/>
  <c r="F54" i="13"/>
  <c r="D28" i="1" s="1"/>
  <c r="C13" i="13"/>
  <c r="C11" i="13"/>
  <c r="C16" i="13" l="1"/>
  <c r="C17" i="13"/>
  <c r="B5" i="4" l="1"/>
  <c r="B4" i="4"/>
  <c r="B5" i="3"/>
  <c r="B4" i="3"/>
  <c r="B5" i="2"/>
  <c r="B4" i="2"/>
  <c r="C15" i="13" l="1"/>
  <c r="F12" i="13" l="1"/>
  <c r="C48" i="4"/>
  <c r="F11" i="13" s="1"/>
  <c r="F13" i="13" l="1"/>
  <c r="B17" i="13"/>
  <c r="B16" i="13"/>
  <c r="B15" i="13"/>
  <c r="B18" i="3" l="1"/>
  <c r="B28" i="2"/>
  <c r="B12" i="13" s="1"/>
  <c r="B1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1"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tc={19C3F5A5-90C0-4093-A12C-898112CC4119}</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 ref="F10" authorId="1" shapeId="0" xr:uid="{19C3F5A5-90C0-4093-A12C-898112CC4119}">
      <text>
        <t>[Threaded comment]
Your version of Excel allows you to read this threaded comment; however, any edits to it will get removed if the file is opened in a newer version of Excel. Learn more: https://go.microsoft.com/fwlink/?linkid=870924
Comment:
    Add role titles not names</t>
      </text>
    </comment>
  </commentList>
</comments>
</file>

<file path=xl/sharedStrings.xml><?xml version="1.0" encoding="utf-8"?>
<sst xmlns="http://schemas.openxmlformats.org/spreadsheetml/2006/main" count="582" uniqueCount="352">
  <si>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</si>
  <si>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</si>
  <si>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</si>
  <si>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</si>
  <si>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</si>
  <si>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</si>
  <si>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</si>
  <si>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</si>
  <si>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</si>
  <si>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</si>
  <si>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</si>
  <si>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</si>
  <si>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</si>
  <si>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</si>
  <si>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</si>
  <si>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</si>
  <si>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</si>
  <si>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</si>
  <si>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</si>
  <si>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</si>
  <si>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</si>
  <si>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</si>
  <si>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</si>
  <si>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</si>
  <si>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</si>
  <si>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</si>
  <si>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</si>
  <si>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</si>
  <si>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</si>
  <si>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</si>
  <si>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</si>
  <si>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</si>
  <si>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</si>
  <si>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</si>
  <si>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</si>
  <si>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</si>
  <si>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</si>
  <si>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</si>
  <si>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</si>
  <si>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</si>
  <si>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</si>
  <si>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</si>
  <si>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</si>
  <si>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</si>
  <si>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</si>
  <si>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</si>
  <si>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</si>
  <si>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</si>
  <si>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</si>
  <si>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</si>
  <si>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</si>
  <si>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</si>
  <si>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</si>
  <si>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</si>
  <si>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</si>
  <si>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</si>
  <si>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</si>
  <si>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</si>
  <si>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</si>
  <si>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</si>
  <si>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</si>
  <si>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</si>
  <si>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</si>
  <si>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</si>
  <si>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</si>
  <si>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</si>
  <si>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</si>
  <si>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</si>
  <si>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</si>
  <si>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</si>
  <si>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</si>
  <si>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</si>
  <si>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</si>
  <si>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</si>
  <si>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</si>
  <si>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</si>
  <si>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</si>
  <si>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</si>
  <si>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</si>
  <si>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</si>
  <si>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</si>
  <si>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</si>
  <si>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</si>
  <si>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</si>
  <si>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</si>
  <si>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</si>
  <si>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</si>
  <si>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</si>
  <si>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</si>
  <si>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</si>
  <si>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</si>
  <si>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</si>
  <si>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</si>
  <si>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</si>
  <si>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</si>
  <si>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</si>
  <si>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</si>
  <si>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</si>
  <si>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</si>
  <si>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</si>
  <si>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</si>
  <si>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</si>
  <si>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</si>
  <si>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</si>
  <si>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</si>
  <si>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</si>
  <si>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</si>
  <si>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</si>
  <si>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</si>
  <si>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</si>
  <si>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</si>
  <si>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</si>
  <si>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</si>
  <si>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</si>
  <si>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</si>
  <si>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</si>
  <si>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</si>
  <si>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</si>
  <si>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</si>
  <si>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</si>
  <si>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</si>
  <si>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</si>
  <si>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</si>
  <si>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</si>
  <si>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</si>
  <si>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</si>
  <si>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</si>
  <si>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</si>
  <si>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</si>
  <si>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</si>
  <si>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</si>
  <si>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</si>
  <si>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</si>
  <si>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</si>
  <si>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</si>
  <si>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</si>
  <si>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</si>
  <si>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</si>
  <si>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</si>
  <si>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</si>
  <si>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</si>
  <si>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</si>
  <si>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</si>
  <si>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</si>
  <si>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</si>
  <si>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</si>
  <si>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</si>
  <si>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</si>
  <si>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</si>
  <si>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</si>
  <si>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</si>
  <si>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</si>
  <si>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</si>
  <si>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</si>
  <si>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</si>
  <si>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</si>
  <si>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</si>
  <si>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</si>
  <si>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</si>
  <si>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</si>
  <si>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</si>
  <si>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</si>
  <si>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</si>
  <si>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</si>
  <si>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</si>
  <si>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</si>
  <si>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</si>
  <si>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</si>
  <si>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PHARMAC</t>
  </si>
  <si>
    <t>Sarah Fitt</t>
  </si>
  <si>
    <t>Taxi</t>
  </si>
  <si>
    <t xml:space="preserve">Taxi    </t>
  </si>
  <si>
    <t xml:space="preserve">  </t>
  </si>
  <si>
    <t>13.07.2019</t>
  </si>
  <si>
    <t xml:space="preserve">Pasifika Medical Association Charity Ball </t>
  </si>
  <si>
    <t>Chairman Dr Kiki Maoate and Membership Chair Dr Jitoko Cama, Pasifika Medical Association</t>
  </si>
  <si>
    <t>24.07.2019</t>
  </si>
  <si>
    <t>Ambassador of the Arab Republic of Egypt - H.E. Mr Tarek Elwassimy</t>
  </si>
  <si>
    <t>National Day of the Arab Republic of Egypt and farewell to Ambassador</t>
  </si>
  <si>
    <t>06.08.2019</t>
  </si>
  <si>
    <t>Grant Thornton</t>
  </si>
  <si>
    <t>Grant Thornton - CE Luncheon Series - Martin Matthews</t>
  </si>
  <si>
    <t>26.07.2019</t>
  </si>
  <si>
    <t>India NZ Business Council</t>
  </si>
  <si>
    <t>India NZ Business Council/Pharmexcil (Pharmaceutical Export Promotion Council of India)</t>
  </si>
  <si>
    <t>09.08.2019</t>
  </si>
  <si>
    <t>Watercare's procurement approach</t>
  </si>
  <si>
    <t>Office of the Auditor-General</t>
  </si>
  <si>
    <t>01.07.2019</t>
  </si>
  <si>
    <t>Presenting at HealthTech week conference</t>
  </si>
  <si>
    <t>30.07.2019</t>
  </si>
  <si>
    <t>28.08.2019</t>
  </si>
  <si>
    <t>Women at Bell Gully Leaders' breakfast series with Julie Chapman (KidsCan co-founder)</t>
  </si>
  <si>
    <t>Bell Gully</t>
  </si>
  <si>
    <t>12.09.2019</t>
  </si>
  <si>
    <t>How Diverse is your Boardroom</t>
  </si>
  <si>
    <t>Sheffield Search</t>
  </si>
  <si>
    <t>15.08.2019</t>
  </si>
  <si>
    <t>14-15.10.2019</t>
  </si>
  <si>
    <t xml:space="preserve">IMSN Annual Meeting </t>
  </si>
  <si>
    <t>2 day annual meeting in Rabat, Morocco</t>
  </si>
  <si>
    <t>Michael Cohen, Chair, International Medication Safety Network</t>
  </si>
  <si>
    <t>04.09.2019</t>
  </si>
  <si>
    <t>Annual Spring Stakeholder Function</t>
  </si>
  <si>
    <t>Pharmaceutical Society of NZ</t>
  </si>
  <si>
    <t>Wellington</t>
  </si>
  <si>
    <t>18.09.2019</t>
  </si>
  <si>
    <t>NZ Nurses Organisation Conference &amp; AGM</t>
  </si>
  <si>
    <t>Memo Musa, Chief Executive</t>
  </si>
  <si>
    <t>19.08.2019</t>
  </si>
  <si>
    <t>Attending Singapore Healthcare Conference and Vancouver Group in Glasgow</t>
  </si>
  <si>
    <t>Meeting with Director-General of Health, Ministry of Health</t>
  </si>
  <si>
    <t>21.10.2019</t>
  </si>
  <si>
    <t>Celebrate opening of Public Trust Hall</t>
  </si>
  <si>
    <t>Bernadette Cavanagh, CE of Ministry of Culture &amp; Heritage and Maurice &amp; Kaye Clark of Cheops Holdings</t>
  </si>
  <si>
    <t>02.11.2019</t>
  </si>
  <si>
    <t>MS Research Day 2019</t>
  </si>
  <si>
    <t>NZ MS Research Trust</t>
  </si>
  <si>
    <t>21.08.2019</t>
  </si>
  <si>
    <t>26.09.2019</t>
  </si>
  <si>
    <t>05.11.2019</t>
  </si>
  <si>
    <t>Farewell function - Health Quality &amp; Safety Commission for Prof Alan Merry as Chair (and 4 Board members)</t>
  </si>
  <si>
    <t>Health Quality &amp; Safety Commission New Zealand</t>
  </si>
  <si>
    <t>29 + 30.10.2019</t>
  </si>
  <si>
    <t>Dr Ashley Bloomfield, Director General of Health, MoH</t>
  </si>
  <si>
    <t>Ministry of Health Forum 2019 - "Delivering equity of health and wellbeing in Aotearoa"</t>
  </si>
  <si>
    <t>14.09.2019</t>
  </si>
  <si>
    <t>Meeting with Southern Cross</t>
  </si>
  <si>
    <t>Presentation to Grey Power Waitakere</t>
  </si>
  <si>
    <t>12.11.2019</t>
  </si>
  <si>
    <t>Medical Technology Showcase &amp; Reception</t>
  </si>
  <si>
    <t>Minister of Health in assn with MTANZ</t>
  </si>
  <si>
    <t>07.11.2019</t>
  </si>
  <si>
    <t>Diversity Works New Zealand AGM</t>
  </si>
  <si>
    <t>Diversity Works New Zealand</t>
  </si>
  <si>
    <t>Parking</t>
  </si>
  <si>
    <t>Wellington Airport</t>
  </si>
  <si>
    <t>03.10.2019</t>
  </si>
  <si>
    <t>Auckland</t>
  </si>
  <si>
    <t>25.09.2019</t>
  </si>
  <si>
    <t>27.08.2019</t>
  </si>
  <si>
    <t>29.08.2019</t>
  </si>
  <si>
    <t>Attending Vancouver Group meeting in Glasgow</t>
  </si>
  <si>
    <t>Hotel</t>
  </si>
  <si>
    <t>Glasgow</t>
  </si>
  <si>
    <t>29.09.2019</t>
  </si>
  <si>
    <t>Singapore</t>
  </si>
  <si>
    <t>Subsequently cancelled</t>
  </si>
  <si>
    <t>11-13.11.2019</t>
  </si>
  <si>
    <t>WHO Executive Forum in Montreal</t>
  </si>
  <si>
    <t>27.11.2019</t>
  </si>
  <si>
    <t>ASMS pre-conference function and farewell to Exec Director Ian Powell</t>
  </si>
  <si>
    <t>Association of Salaried Medical Specialists</t>
  </si>
  <si>
    <t>13.11.2019</t>
  </si>
  <si>
    <t>Bell Gully Christmas client event</t>
  </si>
  <si>
    <t xml:space="preserve">Bell Gully </t>
  </si>
  <si>
    <t>03.12.2019</t>
  </si>
  <si>
    <t>NZMA Christmas Cocktail Function</t>
  </si>
  <si>
    <t>NZ Medical Association Chair &amp; Board</t>
  </si>
  <si>
    <t>29.11.2019</t>
  </si>
  <si>
    <t>Inside Recruitment</t>
  </si>
  <si>
    <t>Inside Recruitment Christmas Breakfast  / 10 year anniversary</t>
  </si>
  <si>
    <t>02.10.2019</t>
  </si>
  <si>
    <t>Airfares</t>
  </si>
  <si>
    <t>20.08.2019</t>
  </si>
  <si>
    <t>21.11.2019</t>
  </si>
  <si>
    <t>iMix - official launch</t>
  </si>
  <si>
    <t xml:space="preserve">iMix Pharmaceutical </t>
  </si>
  <si>
    <t>Tu Ora Compass Health</t>
  </si>
  <si>
    <t>Tu Ora Compass Health AGM + networking function</t>
  </si>
  <si>
    <t>18.11.2019</t>
  </si>
  <si>
    <t>World Executive Forum</t>
  </si>
  <si>
    <t>11.12.2019</t>
  </si>
  <si>
    <t>Myeloma New Zealand Christmas Function</t>
  </si>
  <si>
    <t>Ken Romeril, CEO</t>
  </si>
  <si>
    <t>29-30.10.2019</t>
  </si>
  <si>
    <t>Conference attendance</t>
  </si>
  <si>
    <t>Attendance at Ministry of Health Forum 2019 (2 days)</t>
  </si>
  <si>
    <t>15.11.2019</t>
  </si>
  <si>
    <t>Rental car</t>
  </si>
  <si>
    <t>10-12.11.2019</t>
  </si>
  <si>
    <t xml:space="preserve">Montreal </t>
  </si>
  <si>
    <t>Meals (1 person)</t>
  </si>
  <si>
    <t>06.11.2019</t>
  </si>
  <si>
    <t>17.11.2019</t>
  </si>
  <si>
    <t>20.03.2020</t>
  </si>
  <si>
    <t>26.02.2020</t>
  </si>
  <si>
    <t>Lynne Hayman, CEO</t>
  </si>
  <si>
    <t>Royal NZ College of General Practitioners - Welcome to 2020</t>
  </si>
  <si>
    <t>29.01.2020</t>
  </si>
  <si>
    <t>Iman Ghodosi, GM &amp; VP APAC, Zuora</t>
  </si>
  <si>
    <t>Quarter-Finals of the Australian Open Tennis in Melbourne</t>
  </si>
  <si>
    <t>29.02.2020</t>
  </si>
  <si>
    <t>NZ Primary Healthcare Awards Black tie dinner</t>
  </si>
  <si>
    <t>Richard Townley, CEO, PSNZ</t>
  </si>
  <si>
    <t>17.03.2020</t>
  </si>
  <si>
    <t>Procurement Speaker Series - Oranga Tamariki</t>
  </si>
  <si>
    <t>Office of the Auditor General</t>
  </si>
  <si>
    <t>Launch of Bachelor of Midwifery programme</t>
  </si>
  <si>
    <t>Victoria University Faculty of Health</t>
  </si>
  <si>
    <t xml:space="preserve">Green Cross Health - Pharmacy Awards </t>
  </si>
  <si>
    <t>Professor Carlo Marra, School of Pharmacy, Otago Uni</t>
  </si>
  <si>
    <t>12.02.2020</t>
  </si>
  <si>
    <t>CBD travel</t>
  </si>
  <si>
    <t>21.02.2020</t>
  </si>
  <si>
    <t>27.02.2020</t>
  </si>
  <si>
    <t>Professional Development</t>
  </si>
  <si>
    <t>Coaching</t>
  </si>
  <si>
    <t>Flights</t>
  </si>
  <si>
    <t>PHARMAC Board Strategy Meeting</t>
  </si>
  <si>
    <t xml:space="preserve">Meeting with the Minister of Health </t>
  </si>
  <si>
    <t>Attending Health &amp; Disability Leadership Council</t>
  </si>
  <si>
    <t xml:space="preserve">Interviews at the Ministry of Health </t>
  </si>
  <si>
    <t>Wellington to Auckland return</t>
  </si>
  <si>
    <t>Wellington to Christchurch return</t>
  </si>
  <si>
    <t>Montreal</t>
  </si>
  <si>
    <t>Gift donated to Staff end of year raffle</t>
  </si>
  <si>
    <t>Parliament</t>
  </si>
  <si>
    <t>Presenting to Singapore Healthcare Supply Chain Management Congress</t>
  </si>
  <si>
    <t xml:space="preserve">Presenting to Waitakere Grey Power Assn </t>
  </si>
  <si>
    <t>Presenting at World Executive Forum in Montreal</t>
  </si>
  <si>
    <t>Southern Cross &amp; Grey Power meetings</t>
  </si>
  <si>
    <t>Presentation to Grey Power Christchurch</t>
  </si>
  <si>
    <t xml:space="preserve">Auckland </t>
  </si>
  <si>
    <t>Plus travel costs as listed on the travel tab.</t>
  </si>
  <si>
    <t>Procurement Manager/Team Leader attended.</t>
  </si>
  <si>
    <t>Director Engagement &amp; Implementation attended.</t>
  </si>
  <si>
    <t>Christchurch</t>
  </si>
  <si>
    <t>Presenting at Second Pacific Health Corridors Dialogue</t>
  </si>
  <si>
    <t>Attended NZ Primary Healthcare Awards</t>
  </si>
  <si>
    <t>Clinical Adviser Primary Care attended.</t>
  </si>
  <si>
    <t>23.07.2019</t>
  </si>
  <si>
    <t>2 day forum - registration fee was $500 as accounted for in the value field.</t>
  </si>
  <si>
    <t>World Health Organisation</t>
  </si>
  <si>
    <t>Expenses captured in travel tab.</t>
  </si>
  <si>
    <t>Board Chair approved</t>
  </si>
  <si>
    <t>Singapore Healthcare Supply Chain Management Congress</t>
  </si>
  <si>
    <t>Airfares to attend international conference as guest speaker</t>
  </si>
  <si>
    <t>Presenting at Singapore Healthcare Conference</t>
  </si>
  <si>
    <t xml:space="preserve">Presenting at Singapore Healthcare Conference </t>
  </si>
  <si>
    <t xml:space="preserve">Attending Vancouver Group meeting in Glasgow </t>
  </si>
  <si>
    <t>Presenting at Singapore Healthcare Conference ($94.95 converted to NZ$)</t>
  </si>
  <si>
    <t>Meals and taxis (1 person) incidentals</t>
  </si>
  <si>
    <t>Airfares (Singapore-Glasgow-Singapore route) Prem Econ</t>
  </si>
  <si>
    <t>Airfares - Prem Econ</t>
  </si>
  <si>
    <t>Registration costs to attend international forum in Montreal</t>
  </si>
  <si>
    <t>11.11.2019</t>
  </si>
  <si>
    <t>($US4,593.25)</t>
  </si>
  <si>
    <r>
      <rPr>
        <b/>
        <sz val="10"/>
        <rFont val="Arial"/>
        <family val="2"/>
      </rPr>
      <t xml:space="preserve">Gift: </t>
    </r>
    <r>
      <rPr>
        <sz val="10"/>
        <rFont val="Arial"/>
        <family val="2"/>
      </rPr>
      <t xml:space="preserve"> Small Singapore landscape framed wooden art + notebook</t>
    </r>
  </si>
  <si>
    <r>
      <t xml:space="preserve">Gift:  </t>
    </r>
    <r>
      <rPr>
        <sz val="10"/>
        <rFont val="Arial"/>
        <family val="2"/>
      </rPr>
      <t>Whitcoulls voucher</t>
    </r>
  </si>
  <si>
    <r>
      <rPr>
        <b/>
        <sz val="10"/>
        <rFont val="Arial"/>
        <family val="2"/>
      </rPr>
      <t>Gift:</t>
    </r>
    <r>
      <rPr>
        <sz val="10"/>
        <rFont val="Arial"/>
        <family val="2"/>
      </rPr>
      <t xml:space="preserve">  Mont Blanc pen</t>
    </r>
  </si>
  <si>
    <t>Airfares Wgn-Singapore-Wgn (Business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</si>
</sst>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64" formatCode="&quot;$&quot;#,##0.00_);[Red]\(&quot;$&quot;#,##0.00\)"/>
    <numFmt numFmtId="165" formatCode="_(&quot;$&quot;* #,##0.00_);_(&quot;$&quot;* \(#,##0.00\);_(&quot;$&quot;* &quot;-&quot;??_);_(@_)"/>
    <numFmt numFmtId="166" formatCode="&quot;$&quot;#,##0.00"/>
    <numFmt numFmtId="167" formatCode="[$-1409]d\ mmmm\ yyyy;@"/>
  </numFmts>
  <fonts count="35"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name val="Arial"/>
      <family val="2"/>
    </font>
    <font>
      <b/>
      <sz val="10"/>
      <color rgb="FFFFC000"/>
      <name val="Arial"/>
      <family val="2"/>
    </font>
    <font>
      <b/>
      <sz val="10"/>
      <color rgb="FFFF0000"/>
      <name val="Arial"/>
      <family val="2"/>
    </font>
    <font>
      <sz val="10"/>
      <color theme="1"/>
      <name val="Wingdings"/>
      <charset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60">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0" fillId="7" borderId="0" xfId="0" applyFont="1" applyFill="1" applyAlignment="1">
      <alignment horizontal="left" vertical="center" wrapText="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29"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0" fillId="7" borderId="0" xfId="0" applyFont="1" applyFill="1" applyAlignment="1">
      <alignment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Alignment="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5"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lignment horizontal="justify" vertical="center"/>
    </xf>
    <xf numFmtId="0" fontId="11" fillId="0" borderId="0" xfId="0" applyFont="1" applyAlignment="1">
      <alignment horizontal="left" vertical="center" wrapText="1"/>
    </xf>
    <xf numFmtId="0" fontId="12" fillId="0" borderId="0" xfId="1" applyFont="1" applyAlignment="1">
      <alignment vertical="center"/>
    </xf>
    <xf numFmtId="0" fontId="12" fillId="0" borderId="0" xfId="1" applyFont="1" applyAlignment="1">
      <alignment horizontal="justify" vertical="center"/>
    </xf>
    <xf numFmtId="0" fontId="11" fillId="9" borderId="0" xfId="1" applyFont="1" applyFill="1" applyAlignment="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Border="1" applyAlignment="1">
      <alignment vertical="center" wrapText="1" readingOrder="1"/>
    </xf>
    <xf numFmtId="164" fontId="21" fillId="0" borderId="0" xfId="2" applyNumberFormat="1" applyFont="1" applyAlignment="1">
      <alignment vertical="center" wrapText="1" readingOrder="1"/>
    </xf>
    <xf numFmtId="164" fontId="29" fillId="0" borderId="4" xfId="2" applyNumberFormat="1" applyFont="1" applyBorder="1" applyAlignment="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5" fillId="0" borderId="5" xfId="2" applyNumberFormat="1" applyFont="1" applyBorder="1" applyAlignment="1">
      <alignment horizontal="center" vertical="center" wrapText="1" readingOrder="1"/>
    </xf>
    <xf numFmtId="0" fontId="15" fillId="0" borderId="0" xfId="2" applyNumberFormat="1" applyFont="1" applyAlignment="1">
      <alignment horizontal="center" vertical="center" wrapText="1" readingOrder="1"/>
    </xf>
    <xf numFmtId="0" fontId="30" fillId="0" borderId="5" xfId="2" applyNumberFormat="1" applyFont="1" applyBorder="1" applyAlignment="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1" fillId="10" borderId="7" xfId="0" applyFont="1" applyFill="1" applyBorder="1" applyAlignment="1">
      <alignment horizontal="center" vertical="center" wrapText="1"/>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20" fillId="0" borderId="0" xfId="0" applyFont="1" applyAlignment="1">
      <alignment horizontal="center" wrapText="1"/>
    </xf>
    <xf numFmtId="0" fontId="15" fillId="10" borderId="4" xfId="0" applyFont="1" applyFill="1" applyBorder="1" applyAlignment="1" applyProtection="1">
      <alignment horizontal="left" vertical="center" wrapText="1"/>
      <protection locked="0"/>
    </xf>
    <xf numFmtId="0" fontId="32"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32" fillId="3" borderId="0" xfId="0" applyFont="1" applyFill="1" applyAlignment="1">
      <alignment horizontal="center" vertical="center" wrapText="1"/>
    </xf>
    <xf numFmtId="166" fontId="32" fillId="7" borderId="0" xfId="0" applyNumberFormat="1" applyFont="1" applyFill="1" applyAlignment="1">
      <alignment horizontal="center" vertical="center" wrapText="1"/>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Alignment="1">
      <alignment horizontal="center" vertical="center" wrapText="1" readingOrder="1"/>
    </xf>
    <xf numFmtId="165" fontId="18" fillId="0" borderId="0" xfId="2" applyFont="1" applyAlignment="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Alignment="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lignment vertical="center" wrapText="1"/>
    </xf>
    <xf numFmtId="164" fontId="0" fillId="0" borderId="0" xfId="0" applyNumberFormat="1" applyAlignment="1" applyProtection="1">
      <alignment wrapText="1"/>
      <protection locked="0"/>
    </xf>
    <xf numFmtId="0" fontId="15" fillId="10" borderId="4" xfId="0" applyFont="1" applyFill="1" applyBorder="1" applyAlignment="1">
      <alignment vertical="center" wrapText="1"/>
    </xf>
    <xf numFmtId="15" fontId="15" fillId="10" borderId="4" xfId="0" applyNumberFormat="1" applyFont="1" applyFill="1" applyBorder="1" applyAlignment="1" applyProtection="1">
      <alignment vertical="center" wrapText="1"/>
      <protection locked="0"/>
    </xf>
    <xf numFmtId="167" fontId="15" fillId="10" borderId="8" xfId="0" applyNumberFormat="1" applyFont="1" applyFill="1" applyBorder="1" applyAlignment="1" applyProtection="1">
      <alignment vertical="center"/>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10" borderId="0" xfId="0" applyNumberFormat="1" applyFont="1" applyFill="1" applyBorder="1" applyAlignment="1" applyProtection="1">
      <alignment vertical="center"/>
      <protection locked="0"/>
    </xf>
    <xf numFmtId="0" fontId="0" fillId="10" borderId="9" xfId="0" applyFill="1" applyBorder="1" applyAlignment="1" applyProtection="1">
      <alignment vertical="center" wrapText="1"/>
      <protection locked="0"/>
    </xf>
    <xf numFmtId="0" fontId="6" fillId="0" borderId="0" xfId="0" applyFont="1" applyAlignment="1">
      <alignment vertical="center" wrapText="1"/>
    </xf>
    <xf numFmtId="0" fontId="0" fillId="0" borderId="0" xfId="0" applyFill="1" applyAlignment="1">
      <alignment wrapText="1"/>
    </xf>
    <xf numFmtId="167" fontId="0" fillId="10" borderId="3" xfId="0" applyNumberFormat="1" applyFont="1" applyFill="1" applyBorder="1" applyAlignment="1" applyProtection="1">
      <alignment vertical="center"/>
      <protection locked="0"/>
    </xf>
    <xf numFmtId="164" fontId="0" fillId="10" borderId="4"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0" borderId="0" xfId="0" applyFont="1" applyAlignment="1">
      <alignment wrapText="1"/>
    </xf>
    <xf numFmtId="0" fontId="20" fillId="2" borderId="0" xfId="0" applyFont="1" applyFill="1" applyAlignment="1">
      <alignment vertical="center" wrapText="1" readingOrder="1"/>
    </xf>
    <xf numFmtId="0" fontId="0" fillId="0" borderId="0" xfId="0" applyFont="1" applyAlignment="1" applyProtection="1">
      <alignment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7" borderId="0" xfId="0" applyFont="1" applyFill="1" applyAlignment="1">
      <alignment horizontal="left" vertical="center" wrapText="1" readingOrder="1"/>
    </xf>
    <xf numFmtId="166" fontId="20" fillId="7" borderId="0" xfId="0" applyNumberFormat="1" applyFont="1" applyFill="1" applyAlignment="1">
      <alignment horizontal="left" vertical="center" wrapText="1"/>
    </xf>
    <xf numFmtId="1" fontId="20" fillId="7" borderId="0" xfId="0" applyNumberFormat="1" applyFont="1" applyFill="1" applyAlignment="1">
      <alignment horizontal="center" vertical="center" wrapText="1"/>
    </xf>
    <xf numFmtId="166" fontId="20" fillId="8" borderId="0" xfId="0" applyNumberFormat="1" applyFont="1" applyFill="1" applyAlignment="1">
      <alignment horizontal="left" vertical="center" wrapText="1"/>
    </xf>
    <xf numFmtId="1" fontId="20" fillId="8" borderId="0" xfId="0" applyNumberFormat="1" applyFont="1" applyFill="1" applyAlignment="1">
      <alignment horizontal="center" vertical="center" wrapText="1"/>
    </xf>
    <xf numFmtId="166" fontId="33" fillId="0" borderId="0" xfId="0" applyNumberFormat="1" applyFont="1" applyAlignment="1">
      <alignment vertical="center" wrapText="1"/>
    </xf>
    <xf numFmtId="0" fontId="20" fillId="0" borderId="0" xfId="0" applyFont="1" applyAlignment="1">
      <alignment horizontal="center" vertical="center" wrapText="1"/>
    </xf>
    <xf numFmtId="0" fontId="0" fillId="0" borderId="0" xfId="0" applyFont="1" applyAlignment="1">
      <alignment vertical="center" wrapText="1"/>
    </xf>
    <xf numFmtId="0" fontId="0" fillId="0" borderId="0" xfId="0" applyFont="1" applyAlignment="1">
      <alignment horizontal="justify" vertical="center" wrapText="1"/>
    </xf>
    <xf numFmtId="6" fontId="0" fillId="0" borderId="0" xfId="0" applyNumberFormat="1" applyFont="1" applyAlignment="1" applyProtection="1">
      <alignment wrapText="1"/>
      <protection locked="0"/>
    </xf>
    <xf numFmtId="0" fontId="34" fillId="0" borderId="0" xfId="0" applyFont="1" applyAlignment="1" applyProtection="1">
      <alignment wrapText="1"/>
      <protection locked="0"/>
    </xf>
    <xf numFmtId="0" fontId="15" fillId="10" borderId="5" xfId="0" applyFont="1" applyFill="1" applyBorder="1" applyAlignment="1" applyProtection="1">
      <alignment horizontal="left" vertical="center" wrapText="1"/>
      <protection locked="0"/>
    </xf>
    <xf numFmtId="0" fontId="21" fillId="10" borderId="4" xfId="0" applyFont="1" applyFill="1" applyBorder="1" applyAlignment="1" applyProtection="1">
      <alignment horizontal="lef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2"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32" fillId="7" borderId="0" xfId="0" applyFont="1" applyFill="1" applyAlignment="1">
      <alignment horizontal="center" vertical="center" wrapText="1"/>
    </xf>
    <xf numFmtId="0" fontId="1" fillId="0" borderId="0" xfId="0" applyFont="1" applyAlignment="1">
      <alignment horizontal="center" vertical="center" wrapText="1" readingOrder="1"/>
    </xf>
    <xf numFmtId="0" fontId="20" fillId="2" borderId="0" xfId="0" applyFont="1" applyFill="1" applyAlignment="1">
      <alignment horizontal="center" vertical="center" wrapText="1"/>
    </xf>
    <xf numFmtId="167" fontId="0" fillId="0" borderId="2" xfId="0" applyNumberFormat="1" applyFont="1" applyBorder="1" applyAlignment="1">
      <alignment horizontal="left" vertical="center" wrapText="1" readingOrder="1"/>
    </xf>
    <xf numFmtId="0" fontId="6" fillId="10" borderId="2" xfId="0" applyFont="1" applyFill="1" applyBorder="1" applyAlignment="1" applyProtection="1">
      <alignment horizontal="left" vertical="center" wrapText="1" readingOrder="1"/>
      <protection locked="0"/>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Lizzy Cohen" id="{98A2CD83-3746-4FC6-8766-A8B90EF77A0E}" userId="S::cohenl@pharmac.govt.nz::aa9ac9eb-9d91-4288-94ec-e2d3ccc21c8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0" dT="2020-06-11T02:07:33.82" personId="{98A2CD83-3746-4FC6-8766-A8B90EF77A0E}" id="{19C3F5A5-90C0-4093-A12C-898112CC4119}">
    <text>Add role titles not names</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topLeftCell="A22" zoomScale="85" zoomScaleNormal="85" workbookViewId="0">
      <selection activeCell="A36" sqref="A36"/>
    </sheetView>
  </sheetViews>
  <sheetFormatPr defaultColWidth="0" defaultRowHeight="14.25" zeroHeight="1" x14ac:dyDescent="0.2"/>
  <cols>
    <col min="1" max="1" width="219.28515625" style="39" customWidth="1"/>
    <col min="2" max="2" width="33.28515625" style="38" customWidth="1"/>
    <col min="3" max="16384" width="8.7109375" hidden="1"/>
  </cols>
  <sheetData>
    <row r="1" spans="1:2" ht="23.25" customHeight="1" x14ac:dyDescent="0.2">
      <c r="A1" s="37" t="s">
        <v>86</v>
      </c>
    </row>
    <row r="2" spans="1:2" ht="33" customHeight="1" x14ac:dyDescent="0.2">
      <c r="A2" s="101" t="s">
        <v>119</v>
      </c>
    </row>
    <row r="3" spans="1:2" ht="17.25" customHeight="1" x14ac:dyDescent="0.2"/>
    <row r="4" spans="1:2" ht="23.25" customHeight="1" x14ac:dyDescent="0.2">
      <c r="A4" s="69" t="s">
        <v>124</v>
      </c>
    </row>
    <row r="5" spans="1:2" ht="17.25" customHeight="1" x14ac:dyDescent="0.2"/>
    <row r="6" spans="1:2" ht="23.25" customHeight="1" x14ac:dyDescent="0.2">
      <c r="A6" s="40" t="s">
        <v>14</v>
      </c>
    </row>
    <row r="7" spans="1:2" ht="17.25" customHeight="1" x14ac:dyDescent="0.2">
      <c r="A7" s="41" t="s">
        <v>16</v>
      </c>
    </row>
    <row r="8" spans="1:2" ht="17.25" customHeight="1" x14ac:dyDescent="0.2">
      <c r="A8" s="41" t="s">
        <v>90</v>
      </c>
    </row>
    <row r="9" spans="1:2" ht="17.25" customHeight="1" x14ac:dyDescent="0.2">
      <c r="A9" s="41"/>
    </row>
    <row r="10" spans="1:2" ht="23.25" customHeight="1" x14ac:dyDescent="0.2">
      <c r="A10" s="40" t="s">
        <v>17</v>
      </c>
      <c r="B10" s="73" t="s">
        <v>128</v>
      </c>
    </row>
    <row r="11" spans="1:2" ht="17.25" customHeight="1" x14ac:dyDescent="0.2">
      <c r="A11" s="42" t="s">
        <v>27</v>
      </c>
    </row>
    <row r="12" spans="1:2" ht="17.25" customHeight="1" x14ac:dyDescent="0.2">
      <c r="A12" s="41" t="s">
        <v>18</v>
      </c>
    </row>
    <row r="13" spans="1:2" ht="17.25" customHeight="1" x14ac:dyDescent="0.2">
      <c r="A13" s="41" t="s">
        <v>19</v>
      </c>
    </row>
    <row r="14" spans="1:2" ht="17.25" customHeight="1" x14ac:dyDescent="0.2">
      <c r="A14" s="43" t="s">
        <v>20</v>
      </c>
    </row>
    <row r="15" spans="1:2" ht="17.25" customHeight="1" x14ac:dyDescent="0.2">
      <c r="A15" s="41" t="s">
        <v>21</v>
      </c>
    </row>
    <row r="16" spans="1:2" ht="17.25" customHeight="1" x14ac:dyDescent="0.2">
      <c r="A16" s="41"/>
    </row>
    <row r="17" spans="1:1" ht="23.25" customHeight="1" x14ac:dyDescent="0.2">
      <c r="A17" s="40" t="s">
        <v>22</v>
      </c>
    </row>
    <row r="18" spans="1:1" ht="17.25" customHeight="1" x14ac:dyDescent="0.2">
      <c r="A18" s="43" t="s">
        <v>10</v>
      </c>
    </row>
    <row r="19" spans="1:1" ht="17.25" customHeight="1" x14ac:dyDescent="0.2">
      <c r="A19" s="43" t="s">
        <v>26</v>
      </c>
    </row>
    <row r="20" spans="1:1" ht="17.25" customHeight="1" x14ac:dyDescent="0.2">
      <c r="A20" s="49" t="s">
        <v>118</v>
      </c>
    </row>
    <row r="21" spans="1:1" ht="17.25" customHeight="1" x14ac:dyDescent="0.2">
      <c r="A21" s="44"/>
    </row>
    <row r="22" spans="1:1" ht="23.25" customHeight="1" x14ac:dyDescent="0.2">
      <c r="A22" s="40" t="s">
        <v>11</v>
      </c>
    </row>
    <row r="23" spans="1:1" ht="17.25" customHeight="1" x14ac:dyDescent="0.2">
      <c r="A23" s="44" t="s">
        <v>85</v>
      </c>
    </row>
    <row r="24" spans="1:1" ht="17.25" customHeight="1" x14ac:dyDescent="0.2">
      <c r="A24" s="44"/>
    </row>
    <row r="25" spans="1:1" ht="23.25" customHeight="1" x14ac:dyDescent="0.2">
      <c r="A25" s="40" t="s">
        <v>54</v>
      </c>
    </row>
    <row r="26" spans="1:1" ht="17.25" customHeight="1" x14ac:dyDescent="0.2">
      <c r="A26" s="45" t="s">
        <v>60</v>
      </c>
    </row>
    <row r="27" spans="1:1" ht="32.25" customHeight="1" x14ac:dyDescent="0.2">
      <c r="A27" s="43" t="s">
        <v>112</v>
      </c>
    </row>
    <row r="28" spans="1:1" ht="17.25" customHeight="1" x14ac:dyDescent="0.2">
      <c r="A28" s="45" t="s">
        <v>55</v>
      </c>
    </row>
    <row r="29" spans="1:1" ht="32.25" customHeight="1" x14ac:dyDescent="0.2">
      <c r="A29" s="43" t="s">
        <v>150</v>
      </c>
    </row>
    <row r="30" spans="1:1" ht="17.25" customHeight="1" x14ac:dyDescent="0.2">
      <c r="A30" s="45" t="s">
        <v>12</v>
      </c>
    </row>
    <row r="31" spans="1:1" ht="17.25" customHeight="1" x14ac:dyDescent="0.2">
      <c r="A31" s="43" t="s">
        <v>56</v>
      </c>
    </row>
    <row r="32" spans="1:1" ht="17.25" customHeight="1" x14ac:dyDescent="0.2">
      <c r="A32" s="45" t="s">
        <v>57</v>
      </c>
    </row>
    <row r="33" spans="1:1" ht="32.25" customHeight="1" x14ac:dyDescent="0.2">
      <c r="A33" s="43" t="s">
        <v>58</v>
      </c>
    </row>
    <row r="34" spans="1:1" ht="32.25" customHeight="1" x14ac:dyDescent="0.2">
      <c r="A34" s="42" t="s">
        <v>23</v>
      </c>
    </row>
    <row r="35" spans="1:1" ht="17.25" customHeight="1" x14ac:dyDescent="0.2">
      <c r="A35" s="45" t="s">
        <v>47</v>
      </c>
    </row>
    <row r="36" spans="1:1" ht="32.25" customHeight="1" x14ac:dyDescent="0.2">
      <c r="A36" s="43" t="s">
        <v>130</v>
      </c>
    </row>
    <row r="37" spans="1:1" ht="32.25" customHeight="1" x14ac:dyDescent="0.2">
      <c r="A37" s="43" t="s">
        <v>25</v>
      </c>
    </row>
    <row r="38" spans="1:1" ht="32.25" customHeight="1" x14ac:dyDescent="0.2">
      <c r="A38" s="43" t="s">
        <v>61</v>
      </c>
    </row>
    <row r="39" spans="1:1" ht="17.25" customHeight="1" x14ac:dyDescent="0.2">
      <c r="A39" s="42"/>
    </row>
    <row r="40" spans="1:1" ht="22.5" customHeight="1" x14ac:dyDescent="0.2">
      <c r="A40" s="40" t="s">
        <v>5</v>
      </c>
    </row>
    <row r="41" spans="1:1" ht="17.25" customHeight="1" x14ac:dyDescent="0.2">
      <c r="A41" s="49" t="s">
        <v>120</v>
      </c>
    </row>
    <row r="42" spans="1:1" ht="17.25" customHeight="1" x14ac:dyDescent="0.2">
      <c r="A42" s="46" t="s">
        <v>68</v>
      </c>
    </row>
    <row r="43" spans="1:1" ht="17.25" customHeight="1" x14ac:dyDescent="0.2">
      <c r="A43" s="44" t="s">
        <v>131</v>
      </c>
    </row>
    <row r="44" spans="1:1" ht="32.25" customHeight="1" x14ac:dyDescent="0.2">
      <c r="A44" s="44" t="s">
        <v>103</v>
      </c>
    </row>
    <row r="45" spans="1:1" ht="32.25" customHeight="1" x14ac:dyDescent="0.2">
      <c r="A45" s="44" t="s">
        <v>69</v>
      </c>
    </row>
    <row r="46" spans="1:1" ht="17.25" customHeight="1" x14ac:dyDescent="0.2">
      <c r="A46" s="47" t="s">
        <v>132</v>
      </c>
    </row>
    <row r="47" spans="1:1" ht="32.25" customHeight="1" x14ac:dyDescent="0.2">
      <c r="A47" s="43" t="s">
        <v>70</v>
      </c>
    </row>
    <row r="48" spans="1:1" ht="32.25" customHeight="1" x14ac:dyDescent="0.2">
      <c r="A48" s="43" t="s">
        <v>62</v>
      </c>
    </row>
    <row r="49" spans="1:1" ht="32.25" customHeight="1" x14ac:dyDescent="0.2">
      <c r="A49" s="44" t="s">
        <v>151</v>
      </c>
    </row>
    <row r="50" spans="1:1" ht="17.25" customHeight="1" x14ac:dyDescent="0.2">
      <c r="A50" s="44" t="s">
        <v>71</v>
      </c>
    </row>
    <row r="51" spans="1:1" ht="17.25" customHeight="1" x14ac:dyDescent="0.2">
      <c r="A51" s="44" t="s">
        <v>24</v>
      </c>
    </row>
    <row r="52" spans="1:1" ht="17.25" customHeight="1" x14ac:dyDescent="0.2">
      <c r="A52" s="44"/>
    </row>
    <row r="53" spans="1:1" ht="22.5" customHeight="1" x14ac:dyDescent="0.2">
      <c r="A53" s="40" t="s">
        <v>59</v>
      </c>
    </row>
    <row r="54" spans="1:1" ht="32.25" customHeight="1" x14ac:dyDescent="0.2">
      <c r="A54" s="101" t="s">
        <v>121</v>
      </c>
    </row>
    <row r="55" spans="1:1" ht="17.25" customHeight="1" x14ac:dyDescent="0.2">
      <c r="A55" s="48" t="s">
        <v>122</v>
      </c>
    </row>
    <row r="56" spans="1:1" ht="17.25" customHeight="1" x14ac:dyDescent="0.2">
      <c r="A56" s="49" t="s">
        <v>75</v>
      </c>
    </row>
    <row r="57" spans="1:1" ht="17.25" customHeight="1" x14ac:dyDescent="0.2">
      <c r="A57" s="49" t="s">
        <v>123</v>
      </c>
    </row>
    <row r="58" spans="1:1" ht="17.25" customHeight="1" x14ac:dyDescent="0.2">
      <c r="A58" s="50" t="s">
        <v>74</v>
      </c>
    </row>
    <row r="59" spans="1:1" x14ac:dyDescent="0.2"/>
    <row r="61" spans="1:1" hidden="1" x14ac:dyDescent="0.2">
      <c r="A61" s="51"/>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0"/>
  <sheetViews>
    <sheetView topLeftCell="B1" zoomScaleNormal="100" workbookViewId="0">
      <selection activeCell="G13" sqref="G13"/>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8" t="s">
        <v>98</v>
      </c>
      <c r="B1" s="138"/>
      <c r="C1" s="138"/>
      <c r="D1" s="138"/>
      <c r="E1" s="138"/>
      <c r="F1" s="138"/>
      <c r="G1" s="16"/>
      <c r="H1" s="16"/>
      <c r="I1" s="16"/>
      <c r="J1" s="16"/>
      <c r="K1" s="16"/>
    </row>
    <row r="2" spans="1:11" ht="21" customHeight="1" x14ac:dyDescent="0.2">
      <c r="A2" s="3" t="s">
        <v>2</v>
      </c>
      <c r="B2" s="139" t="s">
        <v>168</v>
      </c>
      <c r="C2" s="139"/>
      <c r="D2" s="139"/>
      <c r="E2" s="139"/>
      <c r="F2" s="139"/>
      <c r="G2" s="16"/>
      <c r="H2" s="16"/>
      <c r="I2" s="16"/>
      <c r="J2" s="16"/>
      <c r="K2" s="16"/>
    </row>
    <row r="3" spans="1:11" ht="21" customHeight="1" x14ac:dyDescent="0.2">
      <c r="A3" s="3" t="s">
        <v>99</v>
      </c>
      <c r="B3" s="139" t="s">
        <v>169</v>
      </c>
      <c r="C3" s="139"/>
      <c r="D3" s="139"/>
      <c r="E3" s="139"/>
      <c r="F3" s="139"/>
      <c r="G3" s="16"/>
      <c r="H3" s="16"/>
      <c r="I3" s="16"/>
      <c r="J3" s="16"/>
      <c r="K3" s="16"/>
    </row>
    <row r="4" spans="1:11" ht="21" customHeight="1" x14ac:dyDescent="0.2">
      <c r="A4" s="3" t="s">
        <v>79</v>
      </c>
      <c r="B4" s="140">
        <v>43647</v>
      </c>
      <c r="C4" s="140"/>
      <c r="D4" s="140"/>
      <c r="E4" s="140"/>
      <c r="F4" s="140"/>
      <c r="G4" s="16"/>
      <c r="H4" s="16"/>
      <c r="I4" s="16"/>
      <c r="J4" s="16"/>
      <c r="K4" s="16"/>
    </row>
    <row r="5" spans="1:11" ht="21" customHeight="1" x14ac:dyDescent="0.2">
      <c r="A5" s="3" t="s">
        <v>80</v>
      </c>
      <c r="B5" s="140">
        <v>44012</v>
      </c>
      <c r="C5" s="140"/>
      <c r="D5" s="140"/>
      <c r="E5" s="140"/>
      <c r="F5" s="140"/>
      <c r="G5" s="16" t="s">
        <v>172</v>
      </c>
      <c r="H5" s="16"/>
      <c r="I5" s="16"/>
      <c r="J5" s="16"/>
      <c r="K5" s="16"/>
    </row>
    <row r="6" spans="1:11" ht="21" customHeight="1" x14ac:dyDescent="0.2">
      <c r="A6" s="3" t="s">
        <v>104</v>
      </c>
      <c r="B6" s="137" t="str">
        <f>IF(AND(Travel!B7&lt;&gt;A30,Hospitality!B7&lt;&gt;A30,'All other expenses'!B7&lt;&gt;A30,'Gifts and benefits'!B7&lt;&gt;A30),A31,IF(AND(Travel!B7=A30,Hospitality!B7=A30,'All other expenses'!B7=A30,'Gifts and benefits'!B7=A30),A33,A32))</f>
        <v>Data and totals checked on all sheets</v>
      </c>
      <c r="C6" s="137"/>
      <c r="D6" s="137"/>
      <c r="E6" s="137"/>
      <c r="F6" s="137"/>
      <c r="G6" s="21"/>
      <c r="H6" s="16"/>
      <c r="I6" s="16"/>
      <c r="J6" s="16"/>
      <c r="K6" s="16"/>
    </row>
    <row r="7" spans="1:11" ht="21" customHeight="1" x14ac:dyDescent="0.2">
      <c r="A7" s="3" t="s">
        <v>133</v>
      </c>
      <c r="B7" s="136" t="s">
        <v>63</v>
      </c>
      <c r="C7" s="136"/>
      <c r="D7" s="136"/>
      <c r="E7" s="136"/>
      <c r="F7" s="136"/>
      <c r="G7" s="21"/>
      <c r="H7" s="16"/>
      <c r="I7" s="16"/>
      <c r="J7" s="16"/>
      <c r="K7" s="16"/>
    </row>
    <row r="8" spans="1:11" ht="21" customHeight="1" x14ac:dyDescent="0.2">
      <c r="A8" s="3" t="s">
        <v>100</v>
      </c>
      <c r="B8" s="136" t="s">
        <v>335</v>
      </c>
      <c r="C8" s="136"/>
      <c r="D8" s="136"/>
      <c r="E8" s="136"/>
      <c r="F8" s="136"/>
      <c r="G8" s="21"/>
      <c r="H8" s="16"/>
      <c r="I8" s="16"/>
      <c r="J8" s="16"/>
      <c r="K8" s="16"/>
    </row>
    <row r="9" spans="1:11" ht="66.75" customHeight="1" x14ac:dyDescent="0.2">
      <c r="A9" s="135" t="s">
        <v>125</v>
      </c>
      <c r="B9" s="135"/>
      <c r="C9" s="135"/>
      <c r="D9" s="135"/>
      <c r="E9" s="135"/>
      <c r="F9" s="135"/>
      <c r="G9" s="21"/>
      <c r="H9" s="16"/>
      <c r="I9" s="16"/>
      <c r="J9" s="16"/>
      <c r="K9" s="16"/>
    </row>
    <row r="10" spans="1:11" s="100" customFormat="1" ht="36" customHeight="1" x14ac:dyDescent="0.2">
      <c r="A10" s="94" t="s">
        <v>48</v>
      </c>
      <c r="B10" s="95" t="s">
        <v>31</v>
      </c>
      <c r="C10" s="95" t="s">
        <v>65</v>
      </c>
      <c r="D10" s="96"/>
      <c r="E10" s="97" t="s">
        <v>47</v>
      </c>
      <c r="F10" s="98" t="s">
        <v>72</v>
      </c>
      <c r="G10" s="99"/>
      <c r="H10" s="99"/>
      <c r="I10" s="99"/>
      <c r="J10" s="99"/>
      <c r="K10" s="99"/>
    </row>
    <row r="11" spans="1:11" ht="27.75" customHeight="1" x14ac:dyDescent="0.2">
      <c r="A11" s="9" t="s">
        <v>84</v>
      </c>
      <c r="B11" s="55">
        <f>B15+B16+B17</f>
        <v>14305.519999999999</v>
      </c>
      <c r="C11" s="61" t="str">
        <f>IF(Travel!B6="",A34,Travel!B6)</f>
        <v>Figures include GST (where applicable)</v>
      </c>
      <c r="D11" s="6"/>
      <c r="E11" s="9" t="s">
        <v>95</v>
      </c>
      <c r="F11" s="31">
        <f>'Gifts and benefits'!C48</f>
        <v>28</v>
      </c>
      <c r="G11" s="27"/>
      <c r="H11" s="27"/>
      <c r="I11" s="27"/>
      <c r="J11" s="27"/>
      <c r="K11" s="27"/>
    </row>
    <row r="12" spans="1:11" ht="27.75" customHeight="1" x14ac:dyDescent="0.2">
      <c r="A12" s="9" t="s">
        <v>12</v>
      </c>
      <c r="B12" s="55">
        <f>Hospitality!B28</f>
        <v>0</v>
      </c>
      <c r="C12" s="61" t="str">
        <f>IF(Hospitality!B6="",A34,Hospitality!B6)</f>
        <v>Figures include GST (where applicable)</v>
      </c>
      <c r="D12" s="6"/>
      <c r="E12" s="9" t="s">
        <v>96</v>
      </c>
      <c r="F12" s="31">
        <f>'Gifts and benefits'!C49</f>
        <v>10</v>
      </c>
      <c r="G12" s="27"/>
      <c r="H12" s="27"/>
      <c r="I12" s="27"/>
      <c r="J12" s="27"/>
      <c r="K12" s="27"/>
    </row>
    <row r="13" spans="1:11" ht="27.75" customHeight="1" x14ac:dyDescent="0.2">
      <c r="A13" s="9" t="s">
        <v>30</v>
      </c>
      <c r="B13" s="55">
        <f>'All other expenses'!B18</f>
        <v>1856</v>
      </c>
      <c r="C13" s="61" t="str">
        <f>IF('All other expenses'!B6="",A34,'All other expenses'!B6)</f>
        <v>Figures include GST (where applicable)</v>
      </c>
      <c r="D13" s="6"/>
      <c r="E13" s="9" t="s">
        <v>97</v>
      </c>
      <c r="F13" s="31">
        <f>'Gifts and benefits'!C50</f>
        <v>18</v>
      </c>
      <c r="G13" s="16"/>
      <c r="H13" s="16"/>
      <c r="I13" s="16"/>
      <c r="J13" s="16"/>
      <c r="K13" s="16"/>
    </row>
    <row r="14" spans="1:11" ht="12.75" customHeight="1" x14ac:dyDescent="0.2">
      <c r="A14" s="8"/>
      <c r="B14" s="56"/>
      <c r="C14" s="62"/>
      <c r="D14" s="32"/>
      <c r="E14" s="6"/>
      <c r="F14" s="33"/>
      <c r="G14" s="16"/>
      <c r="H14" s="16"/>
      <c r="I14" s="16"/>
      <c r="J14" s="16"/>
      <c r="K14" s="16"/>
    </row>
    <row r="15" spans="1:11" ht="27.75" customHeight="1" x14ac:dyDescent="0.2">
      <c r="A15" s="10" t="s">
        <v>45</v>
      </c>
      <c r="B15" s="57">
        <f>Travel!B28</f>
        <v>11765.279999999999</v>
      </c>
      <c r="C15" s="63" t="str">
        <f>C11</f>
        <v>Figures include GST (where applicable)</v>
      </c>
      <c r="D15" s="6"/>
      <c r="E15" s="6"/>
      <c r="F15" s="33"/>
      <c r="G15" s="16"/>
      <c r="H15" s="16"/>
      <c r="I15" s="16"/>
      <c r="J15" s="16"/>
      <c r="K15" s="16"/>
    </row>
    <row r="16" spans="1:11" ht="27.75" customHeight="1" x14ac:dyDescent="0.2">
      <c r="A16" s="10" t="s">
        <v>91</v>
      </c>
      <c r="B16" s="57">
        <f>Travel!B48</f>
        <v>2463.9800000000005</v>
      </c>
      <c r="C16" s="63" t="str">
        <f>C11</f>
        <v>Figures include GST (where applicable)</v>
      </c>
      <c r="D16" s="34"/>
      <c r="E16" s="6"/>
      <c r="F16" s="35"/>
      <c r="G16" s="16"/>
      <c r="H16" s="16"/>
      <c r="I16" s="16"/>
      <c r="J16" s="16"/>
      <c r="K16" s="16"/>
    </row>
    <row r="17" spans="1:11" ht="27.75" customHeight="1" x14ac:dyDescent="0.2">
      <c r="A17" s="10" t="s">
        <v>46</v>
      </c>
      <c r="B17" s="57">
        <f>Travel!B58</f>
        <v>76.260000000000005</v>
      </c>
      <c r="C17" s="63" t="str">
        <f>C11</f>
        <v>Figures include GST (where applicable)</v>
      </c>
      <c r="D17" s="6"/>
      <c r="E17" s="6"/>
      <c r="F17" s="35"/>
      <c r="G17" s="16"/>
      <c r="H17" s="16"/>
      <c r="I17" s="16"/>
      <c r="J17" s="16"/>
      <c r="K17" s="16"/>
    </row>
    <row r="18" spans="1:11" ht="27.75" customHeight="1" x14ac:dyDescent="0.2">
      <c r="A18" s="16"/>
      <c r="B18" s="18"/>
      <c r="C18" s="16"/>
      <c r="D18" s="5"/>
      <c r="E18" s="5"/>
      <c r="F18" s="26"/>
      <c r="G18" s="16"/>
      <c r="H18" s="16"/>
      <c r="I18" s="16"/>
      <c r="J18" s="16"/>
      <c r="K18" s="16"/>
    </row>
    <row r="19" spans="1:11" x14ac:dyDescent="0.2">
      <c r="A19" s="17" t="s">
        <v>8</v>
      </c>
      <c r="B19" s="18"/>
      <c r="C19" s="16"/>
      <c r="D19" s="16"/>
      <c r="E19" s="16"/>
      <c r="F19" s="16"/>
      <c r="G19" s="16"/>
      <c r="H19" s="16"/>
      <c r="I19" s="16"/>
      <c r="J19" s="16"/>
      <c r="K19" s="16"/>
    </row>
    <row r="20" spans="1:11" x14ac:dyDescent="0.2">
      <c r="A20" s="19" t="s">
        <v>9</v>
      </c>
      <c r="D20" s="16"/>
      <c r="E20" s="16"/>
      <c r="F20" s="16"/>
      <c r="G20" s="16"/>
      <c r="H20" s="16"/>
      <c r="I20" s="16"/>
      <c r="J20" s="16"/>
      <c r="K20" s="16"/>
    </row>
    <row r="21" spans="1:11" ht="12.6" customHeight="1" x14ac:dyDescent="0.2">
      <c r="A21" s="19" t="s">
        <v>66</v>
      </c>
      <c r="D21" s="16"/>
      <c r="E21" s="16"/>
      <c r="F21" s="16"/>
      <c r="G21" s="16"/>
      <c r="H21" s="16"/>
      <c r="I21" s="16"/>
      <c r="J21" s="16"/>
      <c r="K21" s="16"/>
    </row>
    <row r="22" spans="1:11" ht="12.6" customHeight="1" x14ac:dyDescent="0.2">
      <c r="A22" s="19" t="s">
        <v>81</v>
      </c>
      <c r="D22" s="16"/>
      <c r="E22" s="16"/>
      <c r="F22" s="16"/>
      <c r="G22" s="16"/>
      <c r="H22" s="16"/>
      <c r="I22" s="16"/>
      <c r="J22" s="16"/>
      <c r="K22" s="16"/>
    </row>
    <row r="23" spans="1:11" ht="12.6" customHeight="1" x14ac:dyDescent="0.2">
      <c r="A23" s="19" t="s">
        <v>101</v>
      </c>
      <c r="D23" s="16"/>
      <c r="E23" s="16"/>
      <c r="F23" s="16"/>
      <c r="G23" s="16"/>
      <c r="H23" s="16"/>
      <c r="I23" s="16"/>
      <c r="J23" s="16"/>
      <c r="K23" s="16"/>
    </row>
    <row r="24" spans="1:11" x14ac:dyDescent="0.2">
      <c r="A24" s="24"/>
      <c r="B24" s="16"/>
      <c r="C24" s="16"/>
      <c r="D24" s="16"/>
      <c r="E24" s="16"/>
      <c r="F24" s="16"/>
      <c r="G24" s="16"/>
      <c r="H24" s="16"/>
      <c r="I24" s="16"/>
      <c r="J24" s="16"/>
      <c r="K24" s="16"/>
    </row>
    <row r="25" spans="1:11" hidden="1" x14ac:dyDescent="0.2">
      <c r="A25" s="13" t="s">
        <v>141</v>
      </c>
      <c r="B25" s="14"/>
      <c r="C25" s="14"/>
      <c r="D25" s="14"/>
      <c r="E25" s="14"/>
      <c r="F25" s="14"/>
      <c r="G25" s="16"/>
      <c r="H25" s="16"/>
      <c r="I25" s="16"/>
      <c r="J25" s="16"/>
      <c r="K25" s="16"/>
    </row>
    <row r="26" spans="1:11" ht="12.75" hidden="1" customHeight="1" x14ac:dyDescent="0.2">
      <c r="A26" s="12" t="s">
        <v>157</v>
      </c>
      <c r="B26" s="4"/>
      <c r="C26" s="4"/>
      <c r="D26" s="12"/>
      <c r="E26" s="12"/>
      <c r="F26" s="12"/>
      <c r="G26" s="16"/>
      <c r="H26" s="16"/>
      <c r="I26" s="16"/>
      <c r="J26" s="16"/>
      <c r="K26" s="16"/>
    </row>
    <row r="27" spans="1:11" hidden="1" x14ac:dyDescent="0.2">
      <c r="A27" s="11" t="s">
        <v>64</v>
      </c>
      <c r="B27" s="11"/>
      <c r="C27" s="11"/>
      <c r="D27" s="11"/>
      <c r="E27" s="11"/>
      <c r="F27" s="11"/>
      <c r="G27" s="16"/>
      <c r="H27" s="16"/>
      <c r="I27" s="16"/>
      <c r="J27" s="16"/>
      <c r="K27" s="16"/>
    </row>
    <row r="28" spans="1:11" hidden="1" x14ac:dyDescent="0.2">
      <c r="A28" s="11" t="s">
        <v>28</v>
      </c>
      <c r="B28" s="11"/>
      <c r="C28" s="11"/>
      <c r="D28" s="11"/>
      <c r="E28" s="11"/>
      <c r="F28" s="11"/>
      <c r="G28" s="16"/>
      <c r="H28" s="16"/>
      <c r="I28" s="16"/>
      <c r="J28" s="16"/>
      <c r="K28" s="16"/>
    </row>
    <row r="29" spans="1:11" hidden="1" x14ac:dyDescent="0.2">
      <c r="A29" s="12" t="s">
        <v>115</v>
      </c>
      <c r="B29" s="12"/>
      <c r="C29" s="12"/>
      <c r="D29" s="12"/>
      <c r="E29" s="12"/>
      <c r="F29" s="12"/>
      <c r="G29" s="16"/>
      <c r="H29" s="16"/>
      <c r="I29" s="16"/>
      <c r="J29" s="16"/>
      <c r="K29" s="16"/>
    </row>
    <row r="30" spans="1:11" hidden="1" x14ac:dyDescent="0.2">
      <c r="A30" s="12" t="s">
        <v>116</v>
      </c>
      <c r="B30" s="12"/>
      <c r="C30" s="12"/>
      <c r="D30" s="12"/>
      <c r="E30" s="12"/>
      <c r="F30" s="12"/>
      <c r="G30" s="16"/>
      <c r="H30" s="16"/>
      <c r="I30" s="16"/>
      <c r="J30" s="16"/>
      <c r="K30" s="16"/>
    </row>
    <row r="31" spans="1:11" hidden="1" x14ac:dyDescent="0.2">
      <c r="A31" s="11" t="s">
        <v>106</v>
      </c>
      <c r="B31" s="11"/>
      <c r="C31" s="11"/>
      <c r="D31" s="11"/>
      <c r="E31" s="11"/>
      <c r="F31" s="11"/>
      <c r="G31" s="16"/>
      <c r="H31" s="16"/>
      <c r="I31" s="16"/>
      <c r="J31" s="16"/>
      <c r="K31" s="16"/>
    </row>
    <row r="32" spans="1:11" hidden="1" x14ac:dyDescent="0.2">
      <c r="A32" s="11" t="s">
        <v>107</v>
      </c>
      <c r="B32" s="11"/>
      <c r="C32" s="11"/>
      <c r="D32" s="11"/>
      <c r="E32" s="11"/>
      <c r="F32" s="11"/>
      <c r="G32" s="16"/>
      <c r="H32" s="16"/>
      <c r="I32" s="16"/>
      <c r="J32" s="16"/>
      <c r="K32" s="16"/>
    </row>
    <row r="33" spans="1:11" hidden="1" x14ac:dyDescent="0.2">
      <c r="A33" s="11" t="s">
        <v>105</v>
      </c>
      <c r="B33" s="11"/>
      <c r="C33" s="11"/>
      <c r="D33" s="11"/>
      <c r="E33" s="11"/>
      <c r="F33" s="11"/>
      <c r="G33" s="16"/>
      <c r="H33" s="16"/>
      <c r="I33" s="16"/>
      <c r="J33" s="16"/>
      <c r="K33" s="16"/>
    </row>
    <row r="34" spans="1:11" hidden="1" x14ac:dyDescent="0.2">
      <c r="A34" s="12" t="s">
        <v>67</v>
      </c>
      <c r="B34" s="12"/>
      <c r="C34" s="12"/>
      <c r="D34" s="12"/>
      <c r="E34" s="12"/>
      <c r="F34" s="12"/>
      <c r="G34" s="16"/>
      <c r="H34" s="16"/>
      <c r="I34" s="16"/>
      <c r="J34" s="16"/>
      <c r="K34" s="16"/>
    </row>
    <row r="35" spans="1:11" hidden="1" x14ac:dyDescent="0.2">
      <c r="A35" s="12" t="s">
        <v>73</v>
      </c>
      <c r="B35" s="12"/>
      <c r="C35" s="12"/>
      <c r="D35" s="12"/>
      <c r="E35" s="12"/>
      <c r="F35" s="12"/>
      <c r="G35" s="16"/>
      <c r="H35" s="16"/>
      <c r="I35" s="16"/>
      <c r="J35" s="16"/>
      <c r="K35" s="16"/>
    </row>
    <row r="36" spans="1:11" hidden="1" x14ac:dyDescent="0.2">
      <c r="A36" s="11" t="s">
        <v>94</v>
      </c>
      <c r="B36" s="59"/>
      <c r="C36" s="59"/>
      <c r="D36" s="59"/>
      <c r="E36" s="59"/>
      <c r="F36" s="59"/>
      <c r="G36" s="16"/>
      <c r="H36" s="16"/>
      <c r="I36" s="16"/>
      <c r="J36" s="16"/>
      <c r="K36" s="16"/>
    </row>
    <row r="37" spans="1:11" hidden="1" x14ac:dyDescent="0.2">
      <c r="A37" s="11" t="s">
        <v>63</v>
      </c>
      <c r="B37" s="59"/>
      <c r="C37" s="59"/>
      <c r="D37" s="59"/>
      <c r="E37" s="59"/>
      <c r="F37" s="59"/>
      <c r="G37" s="16"/>
      <c r="H37" s="16"/>
      <c r="I37" s="16"/>
      <c r="J37" s="16"/>
      <c r="K37" s="16"/>
    </row>
    <row r="38" spans="1:11" hidden="1" x14ac:dyDescent="0.2">
      <c r="A38" s="12" t="s">
        <v>38</v>
      </c>
      <c r="B38" s="4"/>
      <c r="C38" s="4"/>
      <c r="D38" s="4"/>
      <c r="E38" s="4"/>
      <c r="F38" s="4"/>
      <c r="G38" s="16"/>
      <c r="H38" s="16"/>
      <c r="I38" s="16"/>
      <c r="J38" s="16"/>
      <c r="K38" s="16"/>
    </row>
    <row r="39" spans="1:11" hidden="1" x14ac:dyDescent="0.2">
      <c r="A39" s="4" t="s">
        <v>39</v>
      </c>
      <c r="B39" s="4"/>
      <c r="C39" s="4"/>
      <c r="D39" s="4"/>
      <c r="E39" s="4"/>
      <c r="F39" s="4"/>
      <c r="G39" s="16"/>
      <c r="H39" s="16"/>
      <c r="I39" s="16"/>
      <c r="J39" s="16"/>
      <c r="K39" s="16"/>
    </row>
    <row r="40" spans="1:11" hidden="1" x14ac:dyDescent="0.2">
      <c r="A40" s="4" t="s">
        <v>41</v>
      </c>
      <c r="B40" s="4"/>
      <c r="C40" s="4"/>
      <c r="D40" s="4"/>
      <c r="E40" s="4"/>
      <c r="F40" s="4"/>
      <c r="G40" s="16"/>
      <c r="H40" s="16"/>
      <c r="I40" s="16"/>
      <c r="J40" s="16"/>
      <c r="K40" s="16"/>
    </row>
    <row r="41" spans="1:11" hidden="1" x14ac:dyDescent="0.2">
      <c r="A41" s="4" t="s">
        <v>40</v>
      </c>
      <c r="B41" s="4"/>
      <c r="C41" s="4"/>
      <c r="D41" s="4"/>
      <c r="E41" s="4"/>
      <c r="F41" s="4"/>
      <c r="G41" s="16"/>
      <c r="H41" s="16"/>
      <c r="I41" s="16"/>
      <c r="J41" s="16"/>
      <c r="K41" s="16"/>
    </row>
    <row r="42" spans="1:11" hidden="1" x14ac:dyDescent="0.2">
      <c r="A42" s="4" t="s">
        <v>42</v>
      </c>
      <c r="B42" s="4"/>
      <c r="C42" s="4"/>
      <c r="D42" s="4"/>
      <c r="E42" s="4"/>
      <c r="F42" s="4"/>
      <c r="G42" s="16"/>
      <c r="H42" s="16"/>
      <c r="I42" s="16"/>
      <c r="J42" s="16"/>
      <c r="K42" s="16"/>
    </row>
    <row r="43" spans="1:11" hidden="1" x14ac:dyDescent="0.2">
      <c r="A43" s="4" t="s">
        <v>43</v>
      </c>
      <c r="B43" s="4"/>
      <c r="C43" s="4"/>
      <c r="D43" s="4"/>
      <c r="E43" s="4"/>
      <c r="F43" s="4"/>
      <c r="G43" s="16"/>
      <c r="H43" s="16"/>
      <c r="I43" s="16"/>
      <c r="J43" s="16"/>
      <c r="K43" s="16"/>
    </row>
    <row r="44" spans="1:11" hidden="1" x14ac:dyDescent="0.2">
      <c r="A44" s="60" t="s">
        <v>36</v>
      </c>
      <c r="B44" s="59"/>
      <c r="C44" s="59"/>
      <c r="D44" s="59"/>
      <c r="E44" s="59"/>
      <c r="F44" s="59"/>
      <c r="G44" s="16"/>
      <c r="H44" s="16"/>
      <c r="I44" s="16"/>
      <c r="J44" s="16"/>
      <c r="K44" s="16"/>
    </row>
    <row r="45" spans="1:11" hidden="1" x14ac:dyDescent="0.2">
      <c r="A45" s="59" t="s">
        <v>34</v>
      </c>
      <c r="B45" s="59"/>
      <c r="C45" s="59"/>
      <c r="D45" s="59"/>
      <c r="E45" s="59"/>
      <c r="F45" s="59"/>
      <c r="G45" s="16"/>
      <c r="H45" s="16"/>
      <c r="I45" s="16"/>
      <c r="J45" s="16"/>
      <c r="K45" s="16"/>
    </row>
    <row r="46" spans="1:11" hidden="1" x14ac:dyDescent="0.2">
      <c r="A46" s="36">
        <v>-20000</v>
      </c>
      <c r="B46" s="4"/>
      <c r="C46" s="4"/>
      <c r="D46" s="4"/>
      <c r="E46" s="4"/>
      <c r="F46" s="4"/>
      <c r="G46" s="16"/>
      <c r="H46" s="16"/>
      <c r="I46" s="16"/>
      <c r="J46" s="16"/>
      <c r="K46" s="16"/>
    </row>
    <row r="47" spans="1:11" ht="25.5" hidden="1" x14ac:dyDescent="0.2">
      <c r="A47" s="88" t="s">
        <v>138</v>
      </c>
      <c r="B47" s="59"/>
      <c r="C47" s="59"/>
      <c r="D47" s="59"/>
      <c r="E47" s="59"/>
      <c r="F47" s="59"/>
      <c r="G47" s="16"/>
      <c r="H47" s="16"/>
      <c r="I47" s="16"/>
      <c r="J47" s="16"/>
      <c r="K47" s="16"/>
    </row>
    <row r="48" spans="1:11" ht="25.5" hidden="1" x14ac:dyDescent="0.2">
      <c r="A48" s="88" t="s">
        <v>137</v>
      </c>
      <c r="B48" s="59"/>
      <c r="C48" s="59"/>
      <c r="D48" s="59"/>
      <c r="E48" s="59"/>
      <c r="F48" s="59"/>
      <c r="G48" s="16"/>
      <c r="H48" s="16"/>
      <c r="I48" s="16"/>
      <c r="J48" s="16"/>
      <c r="K48" s="16"/>
    </row>
    <row r="49" spans="1:11" ht="25.5" hidden="1" x14ac:dyDescent="0.2">
      <c r="A49" s="89" t="s">
        <v>139</v>
      </c>
      <c r="B49" s="4"/>
      <c r="C49" s="4"/>
      <c r="D49" s="4"/>
      <c r="E49" s="4"/>
      <c r="F49" s="4"/>
      <c r="G49" s="16"/>
      <c r="H49" s="16"/>
      <c r="I49" s="16"/>
      <c r="J49" s="16"/>
      <c r="K49" s="16"/>
    </row>
    <row r="50" spans="1:11" ht="25.5" hidden="1" x14ac:dyDescent="0.2">
      <c r="A50" s="89" t="s">
        <v>113</v>
      </c>
      <c r="B50" s="4"/>
      <c r="C50" s="4"/>
      <c r="D50" s="4"/>
      <c r="E50" s="4"/>
      <c r="F50" s="4"/>
      <c r="G50" s="16"/>
      <c r="H50" s="16"/>
      <c r="I50" s="16"/>
      <c r="J50" s="16"/>
      <c r="K50" s="16"/>
    </row>
    <row r="51" spans="1:11" ht="38.25" hidden="1" x14ac:dyDescent="0.2">
      <c r="A51" s="89" t="s">
        <v>114</v>
      </c>
      <c r="B51" s="81"/>
      <c r="C51" s="81"/>
      <c r="D51" s="81"/>
      <c r="E51" s="12"/>
      <c r="F51" s="12"/>
      <c r="G51" s="16"/>
      <c r="H51" s="16"/>
      <c r="I51" s="16"/>
      <c r="J51" s="16"/>
      <c r="K51" s="16"/>
    </row>
    <row r="52" spans="1:11" hidden="1" x14ac:dyDescent="0.2">
      <c r="A52" s="86" t="s">
        <v>117</v>
      </c>
      <c r="B52" s="80"/>
      <c r="C52" s="80"/>
      <c r="D52" s="80"/>
      <c r="E52" s="11"/>
      <c r="F52" s="11" t="b">
        <v>1</v>
      </c>
      <c r="G52" s="16"/>
      <c r="H52" s="16"/>
      <c r="I52" s="16"/>
      <c r="J52" s="16"/>
      <c r="K52" s="16"/>
    </row>
    <row r="53" spans="1:11" hidden="1" x14ac:dyDescent="0.2">
      <c r="A53" s="87" t="s">
        <v>140</v>
      </c>
      <c r="B53" s="86"/>
      <c r="C53" s="86"/>
      <c r="D53" s="86"/>
      <c r="E53" s="11"/>
      <c r="F53" s="11" t="b">
        <v>0</v>
      </c>
      <c r="G53" s="16"/>
      <c r="H53" s="16"/>
      <c r="I53" s="16"/>
      <c r="J53" s="16"/>
      <c r="K53" s="16"/>
    </row>
    <row r="54" spans="1:11" hidden="1" x14ac:dyDescent="0.2">
      <c r="A54" s="90"/>
      <c r="B54" s="82">
        <f>COUNT(Travel!B20:B26)</f>
        <v>7</v>
      </c>
      <c r="C54" s="82"/>
      <c r="D54" s="82">
        <f>COUNTIF(Travel!D20:D26,"*")</f>
        <v>7</v>
      </c>
      <c r="E54" s="83"/>
      <c r="F54" s="83" t="b">
        <f>MIN(B54,D54)=MAX(B54,D54)</f>
        <v>1</v>
      </c>
      <c r="G54" s="16"/>
      <c r="H54" s="16"/>
      <c r="I54" s="16"/>
      <c r="J54" s="16"/>
      <c r="K54" s="16"/>
    </row>
    <row r="55" spans="1:11" hidden="1" x14ac:dyDescent="0.2">
      <c r="A55" s="90" t="s">
        <v>111</v>
      </c>
      <c r="B55" s="82">
        <f>COUNT(Travel!B32:B40)</f>
        <v>9</v>
      </c>
      <c r="C55" s="82"/>
      <c r="D55" s="82">
        <f>COUNTIF(Travel!D32:D40,"*")</f>
        <v>9</v>
      </c>
      <c r="E55" s="83"/>
      <c r="F55" s="83" t="b">
        <f>MIN(B55,D55)=MAX(B55,D55)</f>
        <v>1</v>
      </c>
    </row>
    <row r="56" spans="1:11" hidden="1" x14ac:dyDescent="0.2">
      <c r="A56" s="91"/>
      <c r="B56" s="82">
        <f>COUNT(Travel!B52:B57)</f>
        <v>6</v>
      </c>
      <c r="C56" s="82"/>
      <c r="D56" s="82">
        <f>COUNTIF(Travel!D52:D57,"*")</f>
        <v>6</v>
      </c>
      <c r="E56" s="83"/>
      <c r="F56" s="83" t="b">
        <f>MIN(B56,D56)=MAX(B56,D56)</f>
        <v>1</v>
      </c>
    </row>
    <row r="57" spans="1:11" hidden="1" x14ac:dyDescent="0.2">
      <c r="A57" s="92" t="s">
        <v>109</v>
      </c>
      <c r="B57" s="84">
        <f>COUNT(Hospitality!B11:B27)</f>
        <v>0</v>
      </c>
      <c r="C57" s="84"/>
      <c r="D57" s="84">
        <f>COUNTIF(Hospitality!D11:D27,"*")</f>
        <v>0</v>
      </c>
      <c r="E57" s="85"/>
      <c r="F57" s="85" t="b">
        <f>MIN(B57,D57)=MAX(B57,D57)</f>
        <v>1</v>
      </c>
    </row>
    <row r="58" spans="1:11" hidden="1" x14ac:dyDescent="0.2">
      <c r="A58" s="93" t="s">
        <v>110</v>
      </c>
      <c r="B58" s="83">
        <f>COUNT('All other expenses'!B11:B17)</f>
        <v>5</v>
      </c>
      <c r="C58" s="83"/>
      <c r="D58" s="83">
        <f>COUNTIF('All other expenses'!D11:D17,"*")</f>
        <v>5</v>
      </c>
      <c r="E58" s="83"/>
      <c r="F58" s="83" t="b">
        <f>MIN(B58,D58)=MAX(B58,D58)</f>
        <v>1</v>
      </c>
    </row>
    <row r="59" spans="1:11" hidden="1" x14ac:dyDescent="0.2">
      <c r="A59" s="92" t="s">
        <v>108</v>
      </c>
      <c r="B59" s="84">
        <f>COUNTIF('Gifts and benefits'!B11:B40,"*")</f>
        <v>28</v>
      </c>
      <c r="C59" s="84">
        <f>COUNTIF('Gifts and benefits'!C11:C40,"*")</f>
        <v>28</v>
      </c>
      <c r="D59" s="84"/>
      <c r="E59" s="84">
        <f>COUNTA('Gifts and benefits'!E11:E40)</f>
        <v>28</v>
      </c>
      <c r="F59" s="85" t="b">
        <f>MIN(B59,C59,E59)=MAX(B59,C59,E59)</f>
        <v>1</v>
      </c>
    </row>
    <row r="60"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6"/>
  <sheetViews>
    <sheetView zoomScale="80" zoomScaleNormal="80" workbookViewId="0">
      <selection activeCell="C21" sqref="C21"/>
    </sheetView>
  </sheetViews>
  <sheetFormatPr defaultColWidth="0" defaultRowHeight="12.75" x14ac:dyDescent="0.2"/>
  <cols>
    <col min="1" max="1" width="30.140625" customWidth="1"/>
    <col min="2" max="2" width="14.28515625" customWidth="1"/>
    <col min="3" max="3" width="75.42578125" bestFit="1" customWidth="1"/>
    <col min="4" max="4" width="50" customWidth="1"/>
    <col min="5" max="5" width="30.42578125" bestFit="1" customWidth="1"/>
    <col min="6" max="6" width="37.5703125" customWidth="1"/>
    <col min="7" max="9" width="9.140625" hidden="1" customWidth="1"/>
    <col min="10" max="13" width="0" hidden="1" customWidth="1"/>
    <col min="14" max="16384" width="9.140625" hidden="1"/>
  </cols>
  <sheetData>
    <row r="1" spans="1:6" ht="20.25" x14ac:dyDescent="0.2">
      <c r="A1" s="138" t="s">
        <v>6</v>
      </c>
      <c r="B1" s="138"/>
      <c r="C1" s="138"/>
      <c r="D1" s="138"/>
      <c r="E1" s="138"/>
      <c r="F1" s="16"/>
    </row>
    <row r="2" spans="1:6" ht="15.75" x14ac:dyDescent="0.2">
      <c r="A2" s="3" t="s">
        <v>2</v>
      </c>
      <c r="B2" s="141" t="str">
        <f>'Summary and sign-off'!B2:F2</f>
        <v>PHARMAC</v>
      </c>
      <c r="C2" s="141"/>
      <c r="D2" s="141"/>
      <c r="E2" s="141"/>
      <c r="F2" s="16"/>
    </row>
    <row r="3" spans="1:6" ht="15.75" x14ac:dyDescent="0.2">
      <c r="A3" s="3" t="s">
        <v>3</v>
      </c>
      <c r="B3" s="141" t="str">
        <f>'Summary and sign-off'!B3:F3</f>
        <v>Sarah Fitt</v>
      </c>
      <c r="C3" s="141"/>
      <c r="D3" s="141"/>
      <c r="E3" s="141"/>
      <c r="F3" s="16"/>
    </row>
    <row r="4" spans="1:6" ht="15.75" x14ac:dyDescent="0.2">
      <c r="A4" s="3" t="s">
        <v>77</v>
      </c>
      <c r="B4" s="141">
        <f>'Summary and sign-off'!B4:F4</f>
        <v>43647</v>
      </c>
      <c r="C4" s="141"/>
      <c r="D4" s="141"/>
      <c r="E4" s="141"/>
      <c r="F4" s="16"/>
    </row>
    <row r="5" spans="1:6" ht="15.75" x14ac:dyDescent="0.2">
      <c r="A5" s="3" t="s">
        <v>78</v>
      </c>
      <c r="B5" s="141">
        <f>'Summary and sign-off'!B5:F5</f>
        <v>44012</v>
      </c>
      <c r="C5" s="141"/>
      <c r="D5" s="141"/>
      <c r="E5" s="141"/>
      <c r="F5" s="16"/>
    </row>
    <row r="6" spans="1:6" ht="15.75" x14ac:dyDescent="0.2">
      <c r="A6" s="3" t="s">
        <v>29</v>
      </c>
      <c r="B6" s="136" t="s">
        <v>64</v>
      </c>
      <c r="C6" s="136"/>
      <c r="D6" s="136"/>
      <c r="E6" s="136"/>
      <c r="F6" s="16"/>
    </row>
    <row r="7" spans="1:6" ht="15.75" x14ac:dyDescent="0.2">
      <c r="A7" s="3" t="s">
        <v>104</v>
      </c>
      <c r="B7" s="136" t="s">
        <v>116</v>
      </c>
      <c r="C7" s="136"/>
      <c r="D7" s="136"/>
      <c r="E7" s="136"/>
      <c r="F7" s="16"/>
    </row>
    <row r="8" spans="1:6" ht="15.75" x14ac:dyDescent="0.2">
      <c r="A8" s="144" t="s">
        <v>4</v>
      </c>
      <c r="B8" s="145"/>
      <c r="C8" s="145"/>
      <c r="D8" s="145"/>
      <c r="E8" s="145"/>
      <c r="F8" s="18"/>
    </row>
    <row r="9" spans="1:6" x14ac:dyDescent="0.2">
      <c r="A9" s="146" t="s">
        <v>142</v>
      </c>
      <c r="B9" s="147"/>
      <c r="C9" s="147"/>
      <c r="D9" s="147"/>
      <c r="E9" s="147"/>
      <c r="F9" s="18"/>
    </row>
    <row r="10" spans="1:6" ht="15.75" x14ac:dyDescent="0.2">
      <c r="A10" s="143" t="s">
        <v>143</v>
      </c>
      <c r="B10" s="148"/>
      <c r="C10" s="143"/>
      <c r="D10" s="143"/>
      <c r="E10" s="143"/>
      <c r="F10" s="27"/>
    </row>
    <row r="11" spans="1:6" ht="25.5" x14ac:dyDescent="0.2">
      <c r="A11" s="22" t="s">
        <v>49</v>
      </c>
      <c r="B11" s="22" t="s">
        <v>144</v>
      </c>
      <c r="C11" s="22" t="s">
        <v>145</v>
      </c>
      <c r="D11" s="22" t="s">
        <v>102</v>
      </c>
      <c r="E11" s="22" t="s">
        <v>76</v>
      </c>
      <c r="F11" s="28"/>
    </row>
    <row r="12" spans="1:6" s="2" customFormat="1" x14ac:dyDescent="0.2">
      <c r="A12" s="105" t="s">
        <v>209</v>
      </c>
      <c r="B12" s="106">
        <v>73.44</v>
      </c>
      <c r="C12" s="107" t="s">
        <v>339</v>
      </c>
      <c r="D12" s="66" t="s">
        <v>170</v>
      </c>
      <c r="E12" s="67" t="s">
        <v>205</v>
      </c>
      <c r="F12" s="132"/>
    </row>
    <row r="13" spans="1:6" s="2" customFormat="1" x14ac:dyDescent="0.2">
      <c r="A13" s="105" t="s">
        <v>264</v>
      </c>
      <c r="B13" s="106">
        <v>109.33</v>
      </c>
      <c r="C13" s="107" t="s">
        <v>341</v>
      </c>
      <c r="D13" s="107" t="s">
        <v>282</v>
      </c>
      <c r="E13" s="108" t="s">
        <v>246</v>
      </c>
      <c r="F13" s="132"/>
    </row>
    <row r="14" spans="1:6" s="2" customFormat="1" x14ac:dyDescent="0.2">
      <c r="A14" s="105" t="s">
        <v>264</v>
      </c>
      <c r="B14" s="106">
        <v>48</v>
      </c>
      <c r="C14" s="107" t="s">
        <v>338</v>
      </c>
      <c r="D14" s="107" t="s">
        <v>342</v>
      </c>
      <c r="E14" s="108" t="s">
        <v>246</v>
      </c>
      <c r="F14" s="1"/>
    </row>
    <row r="15" spans="1:6" s="2" customFormat="1" x14ac:dyDescent="0.2">
      <c r="A15" s="105" t="s">
        <v>240</v>
      </c>
      <c r="B15" s="106">
        <v>3427</v>
      </c>
      <c r="C15" s="107" t="s">
        <v>340</v>
      </c>
      <c r="D15" s="107" t="s">
        <v>343</v>
      </c>
      <c r="E15" s="108" t="s">
        <v>244</v>
      </c>
      <c r="F15" s="1"/>
    </row>
    <row r="16" spans="1:6" s="2" customFormat="1" x14ac:dyDescent="0.2">
      <c r="A16" s="105" t="s">
        <v>240</v>
      </c>
      <c r="B16" s="106">
        <v>27.84</v>
      </c>
      <c r="C16" s="107" t="s">
        <v>242</v>
      </c>
      <c r="D16" s="107" t="s">
        <v>170</v>
      </c>
      <c r="E16" s="108" t="s">
        <v>244</v>
      </c>
      <c r="F16" s="132"/>
    </row>
    <row r="17" spans="1:6" s="2" customFormat="1" x14ac:dyDescent="0.2">
      <c r="A17" s="105" t="s">
        <v>240</v>
      </c>
      <c r="B17" s="106">
        <v>559.96</v>
      </c>
      <c r="C17" s="107" t="s">
        <v>242</v>
      </c>
      <c r="D17" s="107" t="s">
        <v>243</v>
      </c>
      <c r="E17" s="108" t="s">
        <v>244</v>
      </c>
      <c r="F17" s="132"/>
    </row>
    <row r="18" spans="1:6" s="2" customFormat="1" x14ac:dyDescent="0.2">
      <c r="A18" s="105" t="s">
        <v>245</v>
      </c>
      <c r="B18" s="106">
        <v>63.24</v>
      </c>
      <c r="C18" s="107" t="s">
        <v>242</v>
      </c>
      <c r="D18" s="107" t="s">
        <v>282</v>
      </c>
      <c r="E18" s="108" t="s">
        <v>244</v>
      </c>
      <c r="F18" s="132"/>
    </row>
    <row r="19" spans="1:6" s="2" customFormat="1" x14ac:dyDescent="0.2">
      <c r="A19" s="105" t="s">
        <v>241</v>
      </c>
      <c r="B19" s="106">
        <v>29.15</v>
      </c>
      <c r="C19" s="107" t="s">
        <v>242</v>
      </c>
      <c r="D19" s="107" t="s">
        <v>170</v>
      </c>
      <c r="E19" s="108" t="s">
        <v>244</v>
      </c>
      <c r="F19" s="132"/>
    </row>
    <row r="20" spans="1:6" s="2" customFormat="1" x14ac:dyDescent="0.2">
      <c r="A20" s="105" t="s">
        <v>226</v>
      </c>
      <c r="B20" s="106">
        <v>83.59</v>
      </c>
      <c r="C20" s="107" t="s">
        <v>210</v>
      </c>
      <c r="D20" s="107" t="s">
        <v>170</v>
      </c>
      <c r="E20" s="108" t="s">
        <v>205</v>
      </c>
      <c r="F20" s="132"/>
    </row>
    <row r="21" spans="1:6" s="2" customFormat="1" x14ac:dyDescent="0.2">
      <c r="A21" s="105" t="s">
        <v>283</v>
      </c>
      <c r="B21" s="106">
        <v>4689.3500000000004</v>
      </c>
      <c r="C21" s="107" t="s">
        <v>320</v>
      </c>
      <c r="D21" s="107" t="s">
        <v>344</v>
      </c>
      <c r="E21" s="108" t="s">
        <v>315</v>
      </c>
      <c r="F21" s="1"/>
    </row>
    <row r="22" spans="1:6" s="2" customFormat="1" x14ac:dyDescent="0.2">
      <c r="A22" s="105" t="s">
        <v>283</v>
      </c>
      <c r="B22" s="106">
        <v>49.32</v>
      </c>
      <c r="C22" s="107" t="s">
        <v>320</v>
      </c>
      <c r="D22" s="107" t="s">
        <v>170</v>
      </c>
      <c r="E22" s="108" t="s">
        <v>205</v>
      </c>
      <c r="F22" s="132"/>
    </row>
    <row r="23" spans="1:6" s="2" customFormat="1" x14ac:dyDescent="0.2">
      <c r="A23" s="105" t="s">
        <v>283</v>
      </c>
      <c r="B23" s="106">
        <v>270.95999999999998</v>
      </c>
      <c r="C23" s="107" t="s">
        <v>320</v>
      </c>
      <c r="D23" s="107" t="s">
        <v>243</v>
      </c>
      <c r="E23" s="108" t="s">
        <v>315</v>
      </c>
      <c r="F23" s="132"/>
    </row>
    <row r="24" spans="1:6" s="2" customFormat="1" x14ac:dyDescent="0.2">
      <c r="A24" s="105" t="s">
        <v>280</v>
      </c>
      <c r="B24" s="106">
        <v>90.33</v>
      </c>
      <c r="C24" s="107" t="s">
        <v>320</v>
      </c>
      <c r="D24" s="107" t="s">
        <v>282</v>
      </c>
      <c r="E24" s="108" t="s">
        <v>281</v>
      </c>
      <c r="F24" s="132"/>
    </row>
    <row r="25" spans="1:6" s="2" customFormat="1" x14ac:dyDescent="0.2">
      <c r="A25" s="105" t="s">
        <v>253</v>
      </c>
      <c r="B25" s="106">
        <v>1223.23</v>
      </c>
      <c r="C25" s="107" t="s">
        <v>320</v>
      </c>
      <c r="D25" s="107" t="s">
        <v>243</v>
      </c>
      <c r="E25" s="108" t="s">
        <v>281</v>
      </c>
      <c r="F25" s="132"/>
    </row>
    <row r="26" spans="1:6" s="2" customFormat="1" x14ac:dyDescent="0.2">
      <c r="A26" s="105" t="s">
        <v>278</v>
      </c>
      <c r="B26" s="106">
        <v>958.76</v>
      </c>
      <c r="C26" s="107" t="s">
        <v>320</v>
      </c>
      <c r="D26" s="107" t="s">
        <v>279</v>
      </c>
      <c r="E26" s="108" t="s">
        <v>315</v>
      </c>
      <c r="F26" s="132"/>
    </row>
    <row r="27" spans="1:6" s="2" customFormat="1" x14ac:dyDescent="0.2">
      <c r="A27" s="109" t="s">
        <v>284</v>
      </c>
      <c r="B27" s="106">
        <v>61.78</v>
      </c>
      <c r="C27" s="107" t="s">
        <v>320</v>
      </c>
      <c r="D27" s="66" t="s">
        <v>170</v>
      </c>
      <c r="E27" s="67" t="s">
        <v>205</v>
      </c>
      <c r="F27" s="132"/>
    </row>
    <row r="28" spans="1:6" s="2" customFormat="1" x14ac:dyDescent="0.2">
      <c r="A28" s="76" t="s">
        <v>154</v>
      </c>
      <c r="B28" s="77">
        <f>SUM(B12:B27)</f>
        <v>11765.279999999999</v>
      </c>
      <c r="C28" s="78" t="str">
        <f>IF(SUBTOTAL(3,B20:B26)=SUBTOTAL(103,B20:B26),'Summary and sign-off'!$A$47,'Summary and sign-off'!$A$48)</f>
        <v>Check - there are no hidden rows with data</v>
      </c>
      <c r="D28" s="142" t="str">
        <f>IF('Summary and sign-off'!F54='Summary and sign-off'!F53,'Summary and sign-off'!A50,'Summary and sign-off'!A49)</f>
        <v>Check - each entry provides sufficient information</v>
      </c>
      <c r="E28" s="142"/>
      <c r="F28" s="102"/>
    </row>
    <row r="29" spans="1:6" s="2" customFormat="1" x14ac:dyDescent="0.2">
      <c r="A29" s="16"/>
      <c r="B29" s="18"/>
      <c r="C29" s="16"/>
      <c r="D29" s="16"/>
      <c r="E29" s="16"/>
      <c r="F29" s="1"/>
    </row>
    <row r="30" spans="1:6" s="2" customFormat="1" ht="15.75" x14ac:dyDescent="0.2">
      <c r="A30" s="143" t="s">
        <v>92</v>
      </c>
      <c r="B30" s="143"/>
      <c r="C30" s="143"/>
      <c r="D30" s="143"/>
      <c r="E30" s="143"/>
      <c r="F30" s="1"/>
    </row>
    <row r="31" spans="1:6" ht="25.5" x14ac:dyDescent="0.2">
      <c r="A31" s="22" t="s">
        <v>49</v>
      </c>
      <c r="B31" s="22" t="s">
        <v>31</v>
      </c>
      <c r="C31" s="22" t="s">
        <v>146</v>
      </c>
      <c r="D31" s="22" t="s">
        <v>102</v>
      </c>
      <c r="E31" s="22" t="s">
        <v>76</v>
      </c>
      <c r="F31" s="16"/>
    </row>
    <row r="32" spans="1:6" x14ac:dyDescent="0.2">
      <c r="A32" s="68" t="s">
        <v>188</v>
      </c>
      <c r="B32" s="65">
        <v>97.2</v>
      </c>
      <c r="C32" s="103" t="s">
        <v>189</v>
      </c>
      <c r="D32" s="66" t="s">
        <v>171</v>
      </c>
      <c r="E32" s="67" t="s">
        <v>238</v>
      </c>
      <c r="F32" s="16"/>
    </row>
    <row r="33" spans="1:6" x14ac:dyDescent="0.2">
      <c r="A33" s="68" t="s">
        <v>188</v>
      </c>
      <c r="B33" s="65">
        <v>91.8</v>
      </c>
      <c r="C33" s="103" t="s">
        <v>189</v>
      </c>
      <c r="D33" s="66" t="s">
        <v>171</v>
      </c>
      <c r="E33" s="67" t="s">
        <v>238</v>
      </c>
      <c r="F33" s="16"/>
    </row>
    <row r="34" spans="1:6" x14ac:dyDescent="0.2">
      <c r="A34" s="68" t="s">
        <v>188</v>
      </c>
      <c r="B34" s="65">
        <v>74</v>
      </c>
      <c r="C34" s="103" t="s">
        <v>189</v>
      </c>
      <c r="D34" s="66" t="s">
        <v>235</v>
      </c>
      <c r="E34" s="67" t="s">
        <v>236</v>
      </c>
      <c r="F34" s="111"/>
    </row>
    <row r="35" spans="1:6" x14ac:dyDescent="0.2">
      <c r="A35" s="68" t="s">
        <v>219</v>
      </c>
      <c r="B35" s="65">
        <v>42</v>
      </c>
      <c r="C35" s="66" t="s">
        <v>321</v>
      </c>
      <c r="D35" s="66" t="s">
        <v>235</v>
      </c>
      <c r="E35" s="67" t="s">
        <v>236</v>
      </c>
      <c r="F35" s="111"/>
    </row>
    <row r="36" spans="1:6" s="2" customFormat="1" x14ac:dyDescent="0.2">
      <c r="A36" s="104" t="s">
        <v>219</v>
      </c>
      <c r="B36" s="65">
        <v>94.61</v>
      </c>
      <c r="C36" s="66" t="s">
        <v>227</v>
      </c>
      <c r="D36" s="66" t="s">
        <v>171</v>
      </c>
      <c r="E36" s="67" t="s">
        <v>238</v>
      </c>
      <c r="F36" s="1"/>
    </row>
    <row r="37" spans="1:6" s="2" customFormat="1" x14ac:dyDescent="0.2">
      <c r="A37" s="104" t="s">
        <v>219</v>
      </c>
      <c r="B37" s="65">
        <v>47.52</v>
      </c>
      <c r="C37" s="66" t="s">
        <v>228</v>
      </c>
      <c r="D37" s="67" t="s">
        <v>171</v>
      </c>
      <c r="E37" s="67" t="s">
        <v>238</v>
      </c>
      <c r="F37" s="1"/>
    </row>
    <row r="38" spans="1:6" s="2" customFormat="1" x14ac:dyDescent="0.2">
      <c r="A38" s="104" t="s">
        <v>219</v>
      </c>
      <c r="B38" s="65">
        <v>82.94</v>
      </c>
      <c r="C38" s="66" t="s">
        <v>228</v>
      </c>
      <c r="D38" s="67" t="s">
        <v>171</v>
      </c>
      <c r="E38" s="67" t="s">
        <v>238</v>
      </c>
      <c r="F38" s="1"/>
    </row>
    <row r="39" spans="1:6" s="2" customFormat="1" x14ac:dyDescent="0.2">
      <c r="A39" s="104" t="s">
        <v>262</v>
      </c>
      <c r="B39" s="65">
        <v>80.2</v>
      </c>
      <c r="C39" s="66" t="s">
        <v>328</v>
      </c>
      <c r="D39" s="67" t="s">
        <v>170</v>
      </c>
      <c r="E39" s="67" t="s">
        <v>238</v>
      </c>
      <c r="F39" s="1"/>
    </row>
    <row r="40" spans="1:6" x14ac:dyDescent="0.2">
      <c r="A40" s="104" t="s">
        <v>237</v>
      </c>
      <c r="B40" s="65">
        <v>21.8</v>
      </c>
      <c r="C40" s="66" t="s">
        <v>328</v>
      </c>
      <c r="D40" s="67" t="s">
        <v>170</v>
      </c>
      <c r="E40" s="67" t="s">
        <v>238</v>
      </c>
      <c r="F40" s="16"/>
    </row>
    <row r="41" spans="1:6" x14ac:dyDescent="0.2">
      <c r="A41" s="104" t="s">
        <v>237</v>
      </c>
      <c r="B41" s="65">
        <v>53.2</v>
      </c>
      <c r="C41" s="66" t="s">
        <v>328</v>
      </c>
      <c r="D41" s="67" t="s">
        <v>170</v>
      </c>
      <c r="E41" s="67" t="s">
        <v>238</v>
      </c>
      <c r="F41" s="16"/>
    </row>
    <row r="42" spans="1:6" x14ac:dyDescent="0.2">
      <c r="A42" s="104" t="s">
        <v>237</v>
      </c>
      <c r="B42" s="65">
        <v>724.67</v>
      </c>
      <c r="C42" s="66" t="s">
        <v>328</v>
      </c>
      <c r="D42" s="67" t="s">
        <v>263</v>
      </c>
      <c r="E42" s="67" t="s">
        <v>313</v>
      </c>
      <c r="F42" s="26"/>
    </row>
    <row r="43" spans="1:6" s="2" customFormat="1" x14ac:dyDescent="0.2">
      <c r="A43" s="68" t="s">
        <v>286</v>
      </c>
      <c r="B43" s="65">
        <v>12.2</v>
      </c>
      <c r="C43" s="103" t="s">
        <v>322</v>
      </c>
      <c r="D43" s="66" t="s">
        <v>170</v>
      </c>
      <c r="E43" s="67" t="s">
        <v>327</v>
      </c>
      <c r="F43" s="26"/>
    </row>
    <row r="44" spans="1:6" s="2" customFormat="1" x14ac:dyDescent="0.2">
      <c r="A44" s="68" t="s">
        <v>286</v>
      </c>
      <c r="B44" s="65">
        <v>179.21</v>
      </c>
      <c r="C44" s="103" t="s">
        <v>322</v>
      </c>
      <c r="D44" s="66" t="s">
        <v>263</v>
      </c>
      <c r="E44" s="67" t="s">
        <v>314</v>
      </c>
      <c r="F44" s="26"/>
    </row>
    <row r="45" spans="1:6" s="2" customFormat="1" x14ac:dyDescent="0.2">
      <c r="A45" s="66" t="s">
        <v>286</v>
      </c>
      <c r="B45" s="65">
        <v>45</v>
      </c>
      <c r="C45" s="66" t="s">
        <v>322</v>
      </c>
      <c r="D45" s="66" t="s">
        <v>235</v>
      </c>
      <c r="E45" s="66" t="s">
        <v>236</v>
      </c>
      <c r="F45" s="26"/>
    </row>
    <row r="46" spans="1:6" s="2" customFormat="1" x14ac:dyDescent="0.2">
      <c r="A46" s="68" t="s">
        <v>292</v>
      </c>
      <c r="B46" s="65">
        <v>720.71</v>
      </c>
      <c r="C46" s="66" t="s">
        <v>329</v>
      </c>
      <c r="D46" s="66" t="s">
        <v>308</v>
      </c>
      <c r="E46" s="67" t="s">
        <v>313</v>
      </c>
      <c r="F46" s="26"/>
    </row>
    <row r="47" spans="1:6" s="2" customFormat="1" x14ac:dyDescent="0.2">
      <c r="A47" s="68" t="s">
        <v>292</v>
      </c>
      <c r="B47" s="65">
        <v>96.92</v>
      </c>
      <c r="C47" s="66" t="s">
        <v>329</v>
      </c>
      <c r="D47" s="66" t="s">
        <v>279</v>
      </c>
      <c r="E47" s="67" t="s">
        <v>238</v>
      </c>
      <c r="F47" s="26"/>
    </row>
    <row r="48" spans="1:6" s="2" customFormat="1" x14ac:dyDescent="0.2">
      <c r="A48" s="76" t="s">
        <v>155</v>
      </c>
      <c r="B48" s="77">
        <f>SUM(B32:B47)</f>
        <v>2463.9800000000005</v>
      </c>
      <c r="C48" s="78" t="str">
        <f>IF(SUBTOTAL(3,B32:B40)=SUBTOTAL(103,B32:B40),'Summary and sign-off'!$A$47,'Summary and sign-off'!$A$48)</f>
        <v>Check - there are no hidden rows with data</v>
      </c>
      <c r="D48" s="142" t="str">
        <f>IF('Summary and sign-off'!F55='Summary and sign-off'!F53,'Summary and sign-off'!A50,'Summary and sign-off'!A49)</f>
        <v>Check - each entry provides sufficient information</v>
      </c>
      <c r="E48" s="142"/>
    </row>
    <row r="49" spans="1:6" s="2" customFormat="1" x14ac:dyDescent="0.2">
      <c r="A49" s="16"/>
      <c r="B49" s="18"/>
      <c r="C49" s="16"/>
      <c r="D49" s="16"/>
      <c r="E49" s="16"/>
      <c r="F49" s="1"/>
    </row>
    <row r="50" spans="1:6" s="2" customFormat="1" ht="15.75" x14ac:dyDescent="0.2">
      <c r="A50" s="143" t="s">
        <v>44</v>
      </c>
      <c r="B50" s="143"/>
      <c r="C50" s="143"/>
      <c r="D50" s="143"/>
      <c r="E50" s="143"/>
      <c r="F50" s="1"/>
    </row>
    <row r="51" spans="1:6" ht="25.5" x14ac:dyDescent="0.2">
      <c r="A51" s="22" t="s">
        <v>49</v>
      </c>
      <c r="B51" s="22" t="s">
        <v>31</v>
      </c>
      <c r="C51" s="22" t="s">
        <v>147</v>
      </c>
      <c r="D51" s="22" t="s">
        <v>88</v>
      </c>
      <c r="E51" s="22" t="s">
        <v>76</v>
      </c>
      <c r="F51" s="16"/>
    </row>
    <row r="52" spans="1:6" x14ac:dyDescent="0.2">
      <c r="A52" s="68" t="s">
        <v>190</v>
      </c>
      <c r="B52" s="65">
        <v>11.66</v>
      </c>
      <c r="C52" s="66" t="s">
        <v>310</v>
      </c>
      <c r="D52" s="66" t="s">
        <v>170</v>
      </c>
      <c r="E52" s="66" t="s">
        <v>303</v>
      </c>
      <c r="F52" s="112"/>
    </row>
    <row r="53" spans="1:6" x14ac:dyDescent="0.2">
      <c r="A53" s="68" t="s">
        <v>197</v>
      </c>
      <c r="B53" s="65">
        <v>16.2</v>
      </c>
      <c r="C53" s="66" t="s">
        <v>211</v>
      </c>
      <c r="D53" s="66" t="s">
        <v>171</v>
      </c>
      <c r="E53" s="67" t="s">
        <v>303</v>
      </c>
      <c r="F53" s="111"/>
    </row>
    <row r="54" spans="1:6" x14ac:dyDescent="0.2">
      <c r="A54" s="68" t="s">
        <v>239</v>
      </c>
      <c r="B54" s="65">
        <v>7.14</v>
      </c>
      <c r="C54" s="66" t="s">
        <v>211</v>
      </c>
      <c r="D54" s="66" t="s">
        <v>170</v>
      </c>
      <c r="E54" s="67" t="s">
        <v>303</v>
      </c>
      <c r="F54" s="111"/>
    </row>
    <row r="55" spans="1:6" x14ac:dyDescent="0.2">
      <c r="A55" s="68" t="s">
        <v>302</v>
      </c>
      <c r="B55" s="65">
        <v>16.420000000000002</v>
      </c>
      <c r="C55" s="103" t="s">
        <v>311</v>
      </c>
      <c r="D55" s="66" t="s">
        <v>170</v>
      </c>
      <c r="E55" s="67" t="s">
        <v>303</v>
      </c>
      <c r="F55" s="26"/>
    </row>
    <row r="56" spans="1:6" x14ac:dyDescent="0.2">
      <c r="A56" s="68" t="s">
        <v>304</v>
      </c>
      <c r="B56" s="65">
        <v>11.56</v>
      </c>
      <c r="C56" s="103" t="s">
        <v>312</v>
      </c>
      <c r="D56" s="66" t="s">
        <v>170</v>
      </c>
      <c r="E56" s="67" t="s">
        <v>303</v>
      </c>
      <c r="F56" s="26"/>
    </row>
    <row r="57" spans="1:6" s="2" customFormat="1" x14ac:dyDescent="0.2">
      <c r="A57" s="68" t="s">
        <v>305</v>
      </c>
      <c r="B57" s="65">
        <v>13.28</v>
      </c>
      <c r="C57" s="103" t="s">
        <v>309</v>
      </c>
      <c r="D57" s="66" t="s">
        <v>170</v>
      </c>
      <c r="E57" s="67" t="s">
        <v>303</v>
      </c>
      <c r="F57" s="26"/>
    </row>
    <row r="58" spans="1:6" s="2" customFormat="1" x14ac:dyDescent="0.2">
      <c r="A58" s="76" t="s">
        <v>152</v>
      </c>
      <c r="B58" s="77">
        <f>SUM(B52:B57)</f>
        <v>76.260000000000005</v>
      </c>
      <c r="C58" s="78" t="str">
        <f>IF(SUBTOTAL(3,B52:B57)=SUBTOTAL(103,B52:B57),'Summary and sign-off'!$A$47,'Summary and sign-off'!$A$48)</f>
        <v>Check - there are no hidden rows with data</v>
      </c>
      <c r="D58" s="142" t="str">
        <f>IF('Summary and sign-off'!F56='Summary and sign-off'!F53,'Summary and sign-off'!A50,'Summary and sign-off'!A49)</f>
        <v>Check - each entry provides sufficient information</v>
      </c>
      <c r="E58" s="142"/>
    </row>
    <row r="59" spans="1:6" s="2" customFormat="1" x14ac:dyDescent="0.2">
      <c r="A59" s="16"/>
      <c r="B59" s="53"/>
      <c r="C59" s="18"/>
      <c r="D59" s="16"/>
      <c r="E59" s="16"/>
      <c r="F59" s="1"/>
    </row>
    <row r="60" spans="1:6" s="2" customFormat="1" ht="15" x14ac:dyDescent="0.2">
      <c r="A60" s="29" t="s">
        <v>1</v>
      </c>
      <c r="B60" s="54">
        <f>SUM(B28,B48,B58)</f>
        <v>14305.519999999999</v>
      </c>
      <c r="C60" s="30"/>
      <c r="D60" s="30"/>
      <c r="E60" s="30"/>
      <c r="F60" s="1"/>
    </row>
    <row r="61" spans="1:6" x14ac:dyDescent="0.2">
      <c r="A61" s="16"/>
      <c r="B61" s="18"/>
      <c r="C61" s="16"/>
      <c r="D61" s="16"/>
      <c r="E61" s="16"/>
      <c r="F61" s="16"/>
    </row>
    <row r="62" spans="1:6" x14ac:dyDescent="0.2">
      <c r="A62" s="17" t="s">
        <v>8</v>
      </c>
      <c r="B62" s="18"/>
      <c r="C62" s="16"/>
      <c r="D62" s="16"/>
      <c r="E62" s="16"/>
      <c r="F62" s="16"/>
    </row>
    <row r="63" spans="1:6" x14ac:dyDescent="0.2">
      <c r="A63" s="19" t="s">
        <v>50</v>
      </c>
      <c r="F63" s="16"/>
    </row>
    <row r="64" spans="1:6" x14ac:dyDescent="0.2">
      <c r="A64" s="19" t="s">
        <v>156</v>
      </c>
      <c r="B64" s="16"/>
      <c r="D64" s="16"/>
      <c r="F64" s="16"/>
    </row>
    <row r="65" spans="1:6" x14ac:dyDescent="0.2">
      <c r="A65" s="19" t="s">
        <v>149</v>
      </c>
      <c r="F65" s="16"/>
    </row>
    <row r="66" spans="1:6" x14ac:dyDescent="0.2">
      <c r="A66" s="19" t="s">
        <v>157</v>
      </c>
      <c r="B66" s="18"/>
      <c r="C66" s="16"/>
      <c r="D66" s="16"/>
      <c r="E66" s="16"/>
      <c r="F66" s="16"/>
    </row>
    <row r="67" spans="1:6" x14ac:dyDescent="0.2">
      <c r="A67" s="19" t="s">
        <v>148</v>
      </c>
      <c r="B67" s="16"/>
      <c r="D67" s="16"/>
      <c r="F67" s="16"/>
    </row>
    <row r="68" spans="1:6" x14ac:dyDescent="0.2">
      <c r="A68" s="19" t="s">
        <v>153</v>
      </c>
      <c r="F68" s="16"/>
    </row>
    <row r="69" spans="1:6" x14ac:dyDescent="0.2">
      <c r="A69" s="19" t="s">
        <v>165</v>
      </c>
      <c r="B69" s="19"/>
      <c r="C69" s="19"/>
      <c r="D69" s="19"/>
      <c r="F69" s="16"/>
    </row>
    <row r="70" spans="1:6" x14ac:dyDescent="0.2">
      <c r="A70" s="24"/>
      <c r="B70" s="16"/>
      <c r="C70" s="16"/>
      <c r="D70" s="16"/>
      <c r="E70" s="16"/>
      <c r="F70" s="16"/>
    </row>
    <row r="71" spans="1:6" x14ac:dyDescent="0.2">
      <c r="A71" s="24"/>
      <c r="B71" s="16"/>
      <c r="C71" s="16"/>
      <c r="D71" s="16"/>
      <c r="E71" s="16"/>
      <c r="F71" s="16"/>
    </row>
    <row r="72" spans="1:6" x14ac:dyDescent="0.2">
      <c r="F72" s="16"/>
    </row>
    <row r="73" spans="1:6" x14ac:dyDescent="0.2">
      <c r="F73" s="16"/>
    </row>
    <row r="74" spans="1:6" x14ac:dyDescent="0.2">
      <c r="F74" s="16"/>
    </row>
    <row r="79" spans="1:6" x14ac:dyDescent="0.2">
      <c r="A79" s="24"/>
      <c r="B79" s="16"/>
      <c r="C79" s="16"/>
      <c r="D79" s="16"/>
      <c r="E79" s="16"/>
    </row>
    <row r="80" spans="1:6" x14ac:dyDescent="0.2">
      <c r="A80" s="24"/>
      <c r="B80" s="16"/>
      <c r="C80" s="16"/>
      <c r="D80" s="16"/>
      <c r="E80" s="16"/>
    </row>
    <row r="81" spans="1:6" x14ac:dyDescent="0.2">
      <c r="A81" s="24"/>
      <c r="B81" s="16"/>
      <c r="C81" s="16"/>
      <c r="D81" s="16"/>
      <c r="E81" s="16"/>
    </row>
    <row r="82" spans="1:6" x14ac:dyDescent="0.2">
      <c r="A82" s="24"/>
      <c r="B82" s="16"/>
      <c r="C82" s="16"/>
      <c r="D82" s="16"/>
      <c r="E82" s="16"/>
      <c r="F82" s="16"/>
    </row>
    <row r="83" spans="1:6" x14ac:dyDescent="0.2">
      <c r="A83" s="24"/>
      <c r="B83" s="16"/>
      <c r="C83" s="16"/>
      <c r="D83" s="16"/>
      <c r="E83" s="16"/>
      <c r="F83" s="16"/>
    </row>
    <row r="84" spans="1:6" x14ac:dyDescent="0.2">
      <c r="F84" s="16"/>
    </row>
    <row r="85" spans="1:6" x14ac:dyDescent="0.2">
      <c r="F85" s="16"/>
    </row>
    <row r="86" spans="1:6" x14ac:dyDescent="0.2">
      <c r="F86" s="16"/>
    </row>
  </sheetData>
  <sheetProtection formatCells="0" formatRows="0" insertColumns="0" insertRows="0" deleteRows="0"/>
  <mergeCells count="15">
    <mergeCell ref="B7:E7"/>
    <mergeCell ref="B5:E5"/>
    <mergeCell ref="D58:E58"/>
    <mergeCell ref="A1:E1"/>
    <mergeCell ref="A30:E30"/>
    <mergeCell ref="A50:E50"/>
    <mergeCell ref="B2:E2"/>
    <mergeCell ref="B3:E3"/>
    <mergeCell ref="B4:E4"/>
    <mergeCell ref="A8:E8"/>
    <mergeCell ref="A9:E9"/>
    <mergeCell ref="B6:E6"/>
    <mergeCell ref="D28:E28"/>
    <mergeCell ref="D48:E48"/>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2:A47 A53:A57 A12:A2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1 A31 A11:A19" xr:uid="{00000000-0002-0000-0200-000001000000}"/>
  </dataValidations>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B39:B47 B32:B36 B53:B57 B12:B27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6"/>
  <sheetViews>
    <sheetView zoomScaleNormal="100" workbookViewId="0">
      <selection activeCell="C16" sqref="C1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38" t="s">
        <v>6</v>
      </c>
      <c r="B1" s="138"/>
      <c r="C1" s="138"/>
      <c r="D1" s="138"/>
      <c r="E1" s="138"/>
    </row>
    <row r="2" spans="1:6" ht="21" customHeight="1" x14ac:dyDescent="0.2">
      <c r="A2" s="3" t="s">
        <v>2</v>
      </c>
      <c r="B2" s="141" t="str">
        <f>'Summary and sign-off'!B2:F2</f>
        <v>PHARMAC</v>
      </c>
      <c r="C2" s="141"/>
      <c r="D2" s="141"/>
      <c r="E2" s="141"/>
    </row>
    <row r="3" spans="1:6" ht="21" customHeight="1" x14ac:dyDescent="0.2">
      <c r="A3" s="3" t="s">
        <v>3</v>
      </c>
      <c r="B3" s="141" t="str">
        <f>'Summary and sign-off'!B3:F3</f>
        <v>Sarah Fitt</v>
      </c>
      <c r="C3" s="141"/>
      <c r="D3" s="141"/>
      <c r="E3" s="141"/>
    </row>
    <row r="4" spans="1:6" ht="21" customHeight="1" x14ac:dyDescent="0.2">
      <c r="A4" s="3" t="s">
        <v>77</v>
      </c>
      <c r="B4" s="141">
        <f>'Summary and sign-off'!B4:F4</f>
        <v>43647</v>
      </c>
      <c r="C4" s="141"/>
      <c r="D4" s="141"/>
      <c r="E4" s="141"/>
    </row>
    <row r="5" spans="1:6" ht="21" customHeight="1" x14ac:dyDescent="0.2">
      <c r="A5" s="3" t="s">
        <v>78</v>
      </c>
      <c r="B5" s="141">
        <f>'Summary and sign-off'!B5:F5</f>
        <v>44012</v>
      </c>
      <c r="C5" s="141"/>
      <c r="D5" s="141"/>
      <c r="E5" s="141"/>
    </row>
    <row r="6" spans="1:6" ht="21" customHeight="1" x14ac:dyDescent="0.2">
      <c r="A6" s="3" t="s">
        <v>29</v>
      </c>
      <c r="B6" s="136" t="s">
        <v>64</v>
      </c>
      <c r="C6" s="136"/>
      <c r="D6" s="136"/>
      <c r="E6" s="136"/>
    </row>
    <row r="7" spans="1:6" ht="21" customHeight="1" x14ac:dyDescent="0.2">
      <c r="A7" s="3" t="s">
        <v>104</v>
      </c>
      <c r="B7" s="136" t="s">
        <v>116</v>
      </c>
      <c r="C7" s="136"/>
      <c r="D7" s="136"/>
      <c r="E7" s="136"/>
    </row>
    <row r="8" spans="1:6" ht="35.25" customHeight="1" x14ac:dyDescent="0.25">
      <c r="A8" s="151" t="s">
        <v>158</v>
      </c>
      <c r="B8" s="151"/>
      <c r="C8" s="152"/>
      <c r="D8" s="152"/>
      <c r="E8" s="152"/>
      <c r="F8" s="25"/>
    </row>
    <row r="9" spans="1:6" ht="35.25" customHeight="1" x14ac:dyDescent="0.25">
      <c r="A9" s="149" t="s">
        <v>135</v>
      </c>
      <c r="B9" s="150"/>
      <c r="C9" s="150"/>
      <c r="D9" s="150"/>
      <c r="E9" s="150"/>
      <c r="F9" s="25"/>
    </row>
    <row r="10" spans="1:6" ht="27" customHeight="1" x14ac:dyDescent="0.2">
      <c r="A10" s="22" t="s">
        <v>161</v>
      </c>
      <c r="B10" s="22" t="s">
        <v>31</v>
      </c>
      <c r="C10" s="22" t="s">
        <v>89</v>
      </c>
      <c r="D10" s="22" t="s">
        <v>87</v>
      </c>
      <c r="E10" s="22" t="s">
        <v>76</v>
      </c>
      <c r="F10" s="19"/>
    </row>
    <row r="11" spans="1:6" s="2" customFormat="1" hidden="1" x14ac:dyDescent="0.2">
      <c r="A11" s="64"/>
      <c r="B11" s="65"/>
      <c r="C11" s="70"/>
      <c r="D11" s="70"/>
      <c r="E11" s="71"/>
    </row>
    <row r="12" spans="1:6" s="2" customFormat="1" x14ac:dyDescent="0.2">
      <c r="A12" s="64"/>
      <c r="B12" s="65"/>
      <c r="C12" s="110"/>
      <c r="D12" s="70"/>
      <c r="E12" s="71"/>
    </row>
    <row r="13" spans="1:6" s="2" customFormat="1" x14ac:dyDescent="0.2">
      <c r="A13" s="64"/>
      <c r="B13" s="65"/>
      <c r="C13" s="110"/>
      <c r="D13" s="70"/>
      <c r="E13" s="71"/>
    </row>
    <row r="14" spans="1:6" s="2" customFormat="1" x14ac:dyDescent="0.2">
      <c r="A14" s="64"/>
      <c r="B14" s="65"/>
      <c r="C14" s="110"/>
      <c r="D14" s="70"/>
      <c r="E14" s="71"/>
    </row>
    <row r="15" spans="1:6" s="2" customFormat="1" x14ac:dyDescent="0.2">
      <c r="A15" s="64"/>
      <c r="B15" s="65"/>
      <c r="C15" s="110"/>
      <c r="D15" s="70"/>
      <c r="E15" s="71"/>
    </row>
    <row r="16" spans="1:6" s="2" customFormat="1" x14ac:dyDescent="0.2">
      <c r="A16" s="64"/>
      <c r="B16" s="65"/>
      <c r="C16" s="110"/>
      <c r="D16" s="70"/>
      <c r="E16" s="71"/>
    </row>
    <row r="17" spans="1:6" s="2" customFormat="1" x14ac:dyDescent="0.2">
      <c r="A17" s="68"/>
      <c r="B17" s="65"/>
      <c r="C17" s="107"/>
      <c r="D17" s="70"/>
      <c r="E17" s="71"/>
    </row>
    <row r="18" spans="1:6" s="2" customFormat="1" x14ac:dyDescent="0.2">
      <c r="A18" s="68"/>
      <c r="B18" s="65"/>
      <c r="C18" s="70"/>
      <c r="D18" s="70"/>
      <c r="E18" s="71"/>
    </row>
    <row r="19" spans="1:6" s="2" customFormat="1" x14ac:dyDescent="0.2">
      <c r="A19" s="68"/>
      <c r="B19" s="65"/>
      <c r="C19" s="70"/>
      <c r="D19" s="70"/>
      <c r="E19" s="71"/>
    </row>
    <row r="20" spans="1:6" s="2" customFormat="1" x14ac:dyDescent="0.2">
      <c r="A20" s="68"/>
      <c r="B20" s="65"/>
      <c r="C20" s="70"/>
      <c r="D20" s="70"/>
      <c r="E20" s="71"/>
    </row>
    <row r="21" spans="1:6" s="2" customFormat="1" x14ac:dyDescent="0.2">
      <c r="A21" s="68"/>
      <c r="B21" s="65"/>
      <c r="C21" s="70"/>
      <c r="D21" s="70"/>
      <c r="E21" s="71"/>
    </row>
    <row r="22" spans="1:6" s="2" customFormat="1" x14ac:dyDescent="0.2">
      <c r="A22" s="68"/>
      <c r="B22" s="65"/>
      <c r="C22" s="70"/>
      <c r="D22" s="70"/>
      <c r="E22" s="71"/>
    </row>
    <row r="23" spans="1:6" s="2" customFormat="1" x14ac:dyDescent="0.2">
      <c r="A23" s="68"/>
      <c r="B23" s="65"/>
      <c r="C23" s="70"/>
      <c r="D23" s="70"/>
      <c r="E23" s="71"/>
    </row>
    <row r="24" spans="1:6" s="2" customFormat="1" x14ac:dyDescent="0.2">
      <c r="A24" s="68"/>
      <c r="B24" s="65"/>
      <c r="C24" s="70"/>
      <c r="D24" s="70"/>
      <c r="E24" s="71"/>
    </row>
    <row r="25" spans="1:6" s="2" customFormat="1" x14ac:dyDescent="0.2">
      <c r="A25" s="64"/>
      <c r="B25" s="65"/>
      <c r="C25" s="70"/>
      <c r="D25" s="70"/>
      <c r="E25" s="71"/>
    </row>
    <row r="26" spans="1:6" s="2" customFormat="1" x14ac:dyDescent="0.2">
      <c r="A26" s="64"/>
      <c r="B26" s="65"/>
      <c r="C26" s="70"/>
      <c r="D26" s="70"/>
      <c r="E26" s="71"/>
    </row>
    <row r="27" spans="1:6" s="2" customFormat="1" ht="11.25" hidden="1" customHeight="1" x14ac:dyDescent="0.2">
      <c r="A27" s="64"/>
      <c r="B27" s="65"/>
      <c r="C27" s="70"/>
      <c r="D27" s="70"/>
      <c r="E27" s="71"/>
    </row>
    <row r="28" spans="1:6" ht="34.5" customHeight="1" x14ac:dyDescent="0.2">
      <c r="A28" s="52" t="s">
        <v>129</v>
      </c>
      <c r="B28" s="58">
        <f>SUM(B11:B27)</f>
        <v>0</v>
      </c>
      <c r="C28" s="75" t="str">
        <f>IF(SUBTOTAL(3,B11:B27)=SUBTOTAL(103,B11:B27),'Summary and sign-off'!$A$47,'Summary and sign-off'!$A$48)</f>
        <v>Check - there are no hidden rows with data</v>
      </c>
      <c r="D28" s="142" t="str">
        <f>IF('Summary and sign-off'!F57='Summary and sign-off'!F53,'Summary and sign-off'!A50,'Summary and sign-off'!A49)</f>
        <v>Check - each entry provides sufficient information</v>
      </c>
      <c r="E28" s="142"/>
      <c r="F28" s="2"/>
    </row>
    <row r="29" spans="1:6" x14ac:dyDescent="0.2">
      <c r="A29" s="17"/>
      <c r="B29" s="16"/>
      <c r="C29" s="16"/>
      <c r="D29" s="16"/>
      <c r="E29" s="16"/>
    </row>
    <row r="30" spans="1:6" x14ac:dyDescent="0.2">
      <c r="A30" s="17" t="s">
        <v>8</v>
      </c>
      <c r="B30" s="18"/>
      <c r="C30" s="16"/>
      <c r="D30" s="16"/>
      <c r="E30" s="16"/>
    </row>
    <row r="31" spans="1:6" ht="12.75" customHeight="1" x14ac:dyDescent="0.2">
      <c r="A31" s="19" t="s">
        <v>160</v>
      </c>
      <c r="B31" s="19"/>
      <c r="C31" s="19"/>
      <c r="D31" s="19"/>
      <c r="E31" s="19"/>
    </row>
    <row r="32" spans="1:6" x14ac:dyDescent="0.2">
      <c r="A32" s="19" t="s">
        <v>159</v>
      </c>
      <c r="B32" s="19"/>
      <c r="C32" s="26"/>
      <c r="D32" s="26"/>
      <c r="E32" s="26"/>
    </row>
    <row r="33" spans="1:6" x14ac:dyDescent="0.2">
      <c r="A33" s="19" t="s">
        <v>157</v>
      </c>
      <c r="B33" s="18"/>
      <c r="C33" s="16"/>
      <c r="D33" s="16"/>
      <c r="E33" s="16"/>
      <c r="F33" s="16"/>
    </row>
    <row r="34" spans="1:6" x14ac:dyDescent="0.2">
      <c r="A34" s="19" t="s">
        <v>13</v>
      </c>
      <c r="B34" s="19"/>
      <c r="C34" s="26"/>
      <c r="D34" s="26"/>
      <c r="E34" s="26"/>
    </row>
    <row r="35" spans="1:6" ht="12.75" customHeight="1" x14ac:dyDescent="0.2">
      <c r="A35" s="19" t="s">
        <v>166</v>
      </c>
      <c r="B35" s="19"/>
      <c r="C35" s="20"/>
      <c r="D35" s="20"/>
      <c r="E35" s="20"/>
    </row>
    <row r="36" spans="1:6" x14ac:dyDescent="0.2">
      <c r="A36" s="16"/>
      <c r="B36" s="16"/>
      <c r="C36" s="16"/>
      <c r="D36" s="16"/>
      <c r="E36" s="16"/>
    </row>
    <row r="55" x14ac:dyDescent="0.2"/>
    <row r="56" x14ac:dyDescent="0.2"/>
  </sheetData>
  <sheetProtection sheet="1" formatCells="0" insertRows="0" deleteRows="0"/>
  <mergeCells count="10">
    <mergeCell ref="D28:E28"/>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3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7:A27 C16 A11:A15" xr:uid="{00000000-0002-0000-03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6"/>
  <sheetViews>
    <sheetView tabSelected="1" zoomScaleNormal="100" workbookViewId="0">
      <selection activeCell="C53" sqref="C5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38" t="s">
        <v>6</v>
      </c>
      <c r="B1" s="138"/>
      <c r="C1" s="138"/>
      <c r="D1" s="138"/>
      <c r="E1" s="138"/>
    </row>
    <row r="2" spans="1:6" ht="21" customHeight="1" x14ac:dyDescent="0.2">
      <c r="A2" s="3" t="s">
        <v>2</v>
      </c>
      <c r="B2" s="141" t="str">
        <f>'Summary and sign-off'!B2:F2</f>
        <v>PHARMAC</v>
      </c>
      <c r="C2" s="141"/>
      <c r="D2" s="141"/>
      <c r="E2" s="141"/>
    </row>
    <row r="3" spans="1:6" ht="21" customHeight="1" x14ac:dyDescent="0.2">
      <c r="A3" s="3" t="s">
        <v>3</v>
      </c>
      <c r="B3" s="141" t="str">
        <f>'Summary and sign-off'!B3:F3</f>
        <v>Sarah Fitt</v>
      </c>
      <c r="C3" s="141"/>
      <c r="D3" s="141"/>
      <c r="E3" s="141"/>
    </row>
    <row r="4" spans="1:6" ht="21" customHeight="1" x14ac:dyDescent="0.2">
      <c r="A4" s="3" t="s">
        <v>77</v>
      </c>
      <c r="B4" s="141">
        <f>'Summary and sign-off'!B4:F4</f>
        <v>43647</v>
      </c>
      <c r="C4" s="141"/>
      <c r="D4" s="141"/>
      <c r="E4" s="141"/>
    </row>
    <row r="5" spans="1:6" ht="21" customHeight="1" x14ac:dyDescent="0.2">
      <c r="A5" s="3" t="s">
        <v>78</v>
      </c>
      <c r="B5" s="141">
        <f>'Summary and sign-off'!B5:F5</f>
        <v>44012</v>
      </c>
      <c r="C5" s="141"/>
      <c r="D5" s="141"/>
      <c r="E5" s="141"/>
    </row>
    <row r="6" spans="1:6" ht="21" customHeight="1" x14ac:dyDescent="0.2">
      <c r="A6" s="3" t="s">
        <v>29</v>
      </c>
      <c r="B6" s="136" t="s">
        <v>64</v>
      </c>
      <c r="C6" s="136"/>
      <c r="D6" s="136"/>
      <c r="E6" s="136"/>
      <c r="F6" s="21"/>
    </row>
    <row r="7" spans="1:6" ht="21" customHeight="1" x14ac:dyDescent="0.2">
      <c r="A7" s="3" t="s">
        <v>104</v>
      </c>
      <c r="B7" s="136" t="s">
        <v>116</v>
      </c>
      <c r="C7" s="136"/>
      <c r="D7" s="136"/>
      <c r="E7" s="136"/>
      <c r="F7" s="21"/>
    </row>
    <row r="8" spans="1:6" ht="35.25" customHeight="1" x14ac:dyDescent="0.2">
      <c r="A8" s="145" t="s">
        <v>0</v>
      </c>
      <c r="B8" s="145"/>
      <c r="C8" s="152"/>
      <c r="D8" s="152"/>
      <c r="E8" s="152"/>
    </row>
    <row r="9" spans="1:6" ht="35.25" customHeight="1" x14ac:dyDescent="0.2">
      <c r="A9" s="153" t="s">
        <v>127</v>
      </c>
      <c r="B9" s="154"/>
      <c r="C9" s="154"/>
      <c r="D9" s="154"/>
      <c r="E9" s="154"/>
    </row>
    <row r="10" spans="1:6" ht="27" customHeight="1" x14ac:dyDescent="0.2">
      <c r="A10" s="22" t="s">
        <v>49</v>
      </c>
      <c r="B10" s="22" t="s">
        <v>31</v>
      </c>
      <c r="C10" s="22" t="s">
        <v>51</v>
      </c>
      <c r="D10" s="22" t="s">
        <v>162</v>
      </c>
      <c r="E10" s="22" t="s">
        <v>76</v>
      </c>
      <c r="F10" s="19"/>
    </row>
    <row r="11" spans="1:6" s="2" customFormat="1" hidden="1" x14ac:dyDescent="0.2">
      <c r="A11" s="64"/>
      <c r="B11" s="65"/>
      <c r="C11" s="70"/>
      <c r="D11" s="70"/>
      <c r="E11" s="71"/>
    </row>
    <row r="12" spans="1:6" s="2" customFormat="1" x14ac:dyDescent="0.2">
      <c r="A12" s="70" t="s">
        <v>275</v>
      </c>
      <c r="B12" s="65">
        <v>499</v>
      </c>
      <c r="C12" s="70" t="s">
        <v>277</v>
      </c>
      <c r="D12" s="70" t="s">
        <v>276</v>
      </c>
      <c r="E12" s="71" t="s">
        <v>205</v>
      </c>
    </row>
    <row r="13" spans="1:6" s="2" customFormat="1" x14ac:dyDescent="0.2">
      <c r="A13" s="113" t="s">
        <v>331</v>
      </c>
      <c r="B13" s="114">
        <v>339.25</v>
      </c>
      <c r="C13" s="115" t="s">
        <v>306</v>
      </c>
      <c r="D13" s="115" t="s">
        <v>307</v>
      </c>
      <c r="E13" s="116" t="s">
        <v>205</v>
      </c>
      <c r="F13" s="1"/>
    </row>
    <row r="14" spans="1:6" s="2" customFormat="1" x14ac:dyDescent="0.2">
      <c r="A14" s="68" t="s">
        <v>239</v>
      </c>
      <c r="B14" s="65">
        <v>339.25</v>
      </c>
      <c r="C14" s="66" t="s">
        <v>306</v>
      </c>
      <c r="D14" s="66" t="s">
        <v>307</v>
      </c>
      <c r="E14" s="67" t="s">
        <v>205</v>
      </c>
      <c r="F14" s="1"/>
    </row>
    <row r="15" spans="1:6" s="2" customFormat="1" x14ac:dyDescent="0.2">
      <c r="A15" s="66" t="s">
        <v>220</v>
      </c>
      <c r="B15" s="65">
        <v>339.25</v>
      </c>
      <c r="C15" s="66" t="s">
        <v>306</v>
      </c>
      <c r="D15" s="66" t="s">
        <v>307</v>
      </c>
      <c r="E15" s="67" t="s">
        <v>205</v>
      </c>
      <c r="F15" s="1"/>
    </row>
    <row r="16" spans="1:6" s="2" customFormat="1" x14ac:dyDescent="0.2">
      <c r="A16" s="66" t="s">
        <v>272</v>
      </c>
      <c r="B16" s="65">
        <v>339.25</v>
      </c>
      <c r="C16" s="66" t="s">
        <v>306</v>
      </c>
      <c r="D16" s="66" t="s">
        <v>307</v>
      </c>
      <c r="E16" s="67" t="s">
        <v>205</v>
      </c>
      <c r="F16" s="1"/>
    </row>
    <row r="17" spans="1:6" s="2" customFormat="1" hidden="1" x14ac:dyDescent="0.2">
      <c r="A17" s="64"/>
      <c r="B17" s="65"/>
      <c r="C17" s="70"/>
      <c r="D17" s="70"/>
      <c r="E17" s="71"/>
    </row>
    <row r="18" spans="1:6" ht="34.5" customHeight="1" x14ac:dyDescent="0.2">
      <c r="A18" s="52" t="s">
        <v>136</v>
      </c>
      <c r="B18" s="58">
        <f>SUM(B11:B17)</f>
        <v>1856</v>
      </c>
      <c r="C18" s="75" t="str">
        <f>IF(SUBTOTAL(3,B11:B17)=SUBTOTAL(103,B11:B17),'Summary and sign-off'!$A$47,'Summary and sign-off'!$A$48)</f>
        <v>Check - there are no hidden rows with data</v>
      </c>
      <c r="D18" s="142" t="str">
        <f>IF('Summary and sign-off'!F58='Summary and sign-off'!F53,'Summary and sign-off'!A50,'Summary and sign-off'!A49)</f>
        <v>Check - each entry provides sufficient information</v>
      </c>
      <c r="E18" s="142"/>
    </row>
    <row r="19" spans="1:6" ht="14.1" customHeight="1" x14ac:dyDescent="0.2">
      <c r="B19" s="16"/>
      <c r="C19" s="16"/>
      <c r="D19" s="16"/>
      <c r="E19" s="16"/>
    </row>
    <row r="20" spans="1:6" x14ac:dyDescent="0.2">
      <c r="A20" s="17" t="s">
        <v>7</v>
      </c>
      <c r="B20" s="16"/>
      <c r="C20" s="16"/>
      <c r="D20" s="16"/>
      <c r="E20" s="16"/>
    </row>
    <row r="21" spans="1:6" ht="12.6" customHeight="1" x14ac:dyDescent="0.2">
      <c r="A21" s="19" t="s">
        <v>50</v>
      </c>
      <c r="B21" s="16"/>
      <c r="C21" s="16"/>
      <c r="D21" s="16"/>
      <c r="E21" s="16"/>
    </row>
    <row r="22" spans="1:6" x14ac:dyDescent="0.2">
      <c r="A22" s="19" t="s">
        <v>157</v>
      </c>
      <c r="B22" s="18"/>
      <c r="C22" s="16"/>
      <c r="D22" s="16"/>
      <c r="E22" s="16"/>
      <c r="F22" s="16"/>
    </row>
    <row r="23" spans="1:6" x14ac:dyDescent="0.2">
      <c r="A23" s="19" t="s">
        <v>13</v>
      </c>
      <c r="C23" s="16"/>
      <c r="D23" s="16"/>
      <c r="E23" s="16"/>
      <c r="F23" s="16"/>
    </row>
    <row r="24" spans="1:6" ht="12.75" customHeight="1" x14ac:dyDescent="0.2">
      <c r="A24" s="19" t="s">
        <v>166</v>
      </c>
      <c r="B24" s="23"/>
      <c r="C24" s="20"/>
      <c r="D24" s="20"/>
      <c r="E24" s="20"/>
      <c r="F24" s="20"/>
    </row>
    <row r="25" spans="1:6" x14ac:dyDescent="0.2">
      <c r="B25" s="24"/>
      <c r="C25" s="16"/>
      <c r="D25" s="16"/>
      <c r="E25" s="16"/>
    </row>
    <row r="26" spans="1:6" hidden="1" x14ac:dyDescent="0.2">
      <c r="A26" s="16"/>
      <c r="B26" s="16"/>
      <c r="C26" s="16"/>
      <c r="D26" s="16"/>
    </row>
    <row r="27" spans="1:6" ht="12.75" hidden="1" customHeight="1" x14ac:dyDescent="0.2"/>
    <row r="28" spans="1:6" hidden="1" x14ac:dyDescent="0.2">
      <c r="A28" s="16"/>
      <c r="B28" s="16"/>
      <c r="C28" s="16"/>
      <c r="D28" s="16"/>
      <c r="E28" s="16"/>
    </row>
    <row r="29" spans="1:6" hidden="1" x14ac:dyDescent="0.2">
      <c r="A29" s="16"/>
      <c r="B29" s="16"/>
      <c r="C29" s="16"/>
      <c r="D29" s="16"/>
      <c r="E29" s="16"/>
    </row>
    <row r="30" spans="1:6" hidden="1" x14ac:dyDescent="0.2">
      <c r="A30" s="16"/>
      <c r="B30" s="16"/>
      <c r="C30" s="16"/>
      <c r="D30" s="16"/>
      <c r="E30" s="16"/>
    </row>
    <row r="31" spans="1:6" hidden="1" x14ac:dyDescent="0.2">
      <c r="A31" s="16"/>
      <c r="B31" s="16"/>
      <c r="C31" s="16"/>
      <c r="D31" s="16"/>
      <c r="E31" s="16"/>
    </row>
    <row r="32" spans="1:6" hidden="1" x14ac:dyDescent="0.2">
      <c r="A32" s="16"/>
      <c r="B32" s="16"/>
      <c r="C32" s="16"/>
      <c r="D32" s="16"/>
      <c r="E32" s="16"/>
    </row>
    <row r="44" x14ac:dyDescent="0.2"/>
    <row r="45" x14ac:dyDescent="0.2"/>
    <row r="52" x14ac:dyDescent="0.2"/>
    <row r="53" x14ac:dyDescent="0.2"/>
    <row r="54" x14ac:dyDescent="0.2"/>
    <row r="55" x14ac:dyDescent="0.2"/>
    <row r="56" x14ac:dyDescent="0.2"/>
  </sheetData>
  <sheetProtection sheet="1" formatCells="0" insertRows="0" deleteRows="0"/>
  <mergeCells count="10">
    <mergeCell ref="D18:E18"/>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7" xr:uid="{00000000-0002-0000-04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110"/>
  <sheetViews>
    <sheetView topLeftCell="A10" zoomScale="80" zoomScaleNormal="80" workbookViewId="0">
      <selection activeCell="F16" sqref="F16"/>
    </sheetView>
  </sheetViews>
  <sheetFormatPr defaultColWidth="0" defaultRowHeight="12.75" zeroHeight="1" x14ac:dyDescent="0.2"/>
  <cols>
    <col min="1" max="1" width="35.7109375" style="117" customWidth="1"/>
    <col min="2" max="2" width="46.85546875" style="117" customWidth="1"/>
    <col min="3" max="3" width="22.140625" style="117" customWidth="1"/>
    <col min="4" max="4" width="25.42578125" style="117" customWidth="1"/>
    <col min="5" max="6" width="35.7109375" style="117" customWidth="1"/>
    <col min="7" max="7" width="38" style="117" customWidth="1"/>
    <col min="8" max="10" width="9.140625" style="117" hidden="1" customWidth="1"/>
    <col min="11" max="15" width="0" style="117" hidden="1" customWidth="1"/>
    <col min="16" max="16384" width="0" style="117" hidden="1"/>
  </cols>
  <sheetData>
    <row r="1" spans="1:6" ht="26.25" customHeight="1" x14ac:dyDescent="0.2">
      <c r="A1" s="157" t="s">
        <v>32</v>
      </c>
      <c r="B1" s="157"/>
      <c r="C1" s="157"/>
      <c r="D1" s="157"/>
      <c r="E1" s="157"/>
      <c r="F1" s="157"/>
    </row>
    <row r="2" spans="1:6" ht="21" customHeight="1" x14ac:dyDescent="0.2">
      <c r="A2" s="118" t="s">
        <v>2</v>
      </c>
      <c r="B2" s="158" t="str">
        <f>'Summary and sign-off'!B2:F2</f>
        <v>PHARMAC</v>
      </c>
      <c r="C2" s="158"/>
      <c r="D2" s="158"/>
      <c r="E2" s="158"/>
      <c r="F2" s="158"/>
    </row>
    <row r="3" spans="1:6" ht="21" customHeight="1" x14ac:dyDescent="0.2">
      <c r="A3" s="118" t="s">
        <v>3</v>
      </c>
      <c r="B3" s="158" t="str">
        <f>'Summary and sign-off'!B3:F3</f>
        <v>Sarah Fitt</v>
      </c>
      <c r="C3" s="158"/>
      <c r="D3" s="158"/>
      <c r="E3" s="158"/>
      <c r="F3" s="158"/>
    </row>
    <row r="4" spans="1:6" ht="21" customHeight="1" x14ac:dyDescent="0.2">
      <c r="A4" s="118" t="s">
        <v>77</v>
      </c>
      <c r="B4" s="158">
        <f>'Summary and sign-off'!B4:F4</f>
        <v>43647</v>
      </c>
      <c r="C4" s="158"/>
      <c r="D4" s="158"/>
      <c r="E4" s="158"/>
      <c r="F4" s="158"/>
    </row>
    <row r="5" spans="1:6" ht="21" customHeight="1" x14ac:dyDescent="0.2">
      <c r="A5" s="118" t="s">
        <v>78</v>
      </c>
      <c r="B5" s="158">
        <f>'Summary and sign-off'!B5:F5</f>
        <v>44012</v>
      </c>
      <c r="C5" s="158"/>
      <c r="D5" s="158"/>
      <c r="E5" s="158"/>
      <c r="F5" s="158"/>
    </row>
    <row r="6" spans="1:6" ht="21" customHeight="1" x14ac:dyDescent="0.2">
      <c r="A6" s="118" t="s">
        <v>167</v>
      </c>
      <c r="B6" s="159" t="s">
        <v>64</v>
      </c>
      <c r="C6" s="159"/>
      <c r="D6" s="159"/>
      <c r="E6" s="159"/>
      <c r="F6" s="159"/>
    </row>
    <row r="7" spans="1:6" ht="21" customHeight="1" x14ac:dyDescent="0.2">
      <c r="A7" s="118" t="s">
        <v>104</v>
      </c>
      <c r="B7" s="159" t="s">
        <v>116</v>
      </c>
      <c r="C7" s="159"/>
      <c r="D7" s="159"/>
      <c r="E7" s="159"/>
      <c r="F7" s="159"/>
    </row>
    <row r="8" spans="1:6" ht="36" customHeight="1" x14ac:dyDescent="0.2">
      <c r="A8" s="156" t="s">
        <v>52</v>
      </c>
      <c r="B8" s="156"/>
      <c r="C8" s="156"/>
      <c r="D8" s="156"/>
      <c r="E8" s="156"/>
      <c r="F8" s="156"/>
    </row>
    <row r="9" spans="1:6" ht="36" customHeight="1" x14ac:dyDescent="0.2">
      <c r="A9" s="153" t="s">
        <v>134</v>
      </c>
      <c r="B9" s="153"/>
      <c r="C9" s="153"/>
      <c r="D9" s="153"/>
      <c r="E9" s="153"/>
      <c r="F9" s="153"/>
    </row>
    <row r="10" spans="1:6" ht="39" customHeight="1" x14ac:dyDescent="0.2">
      <c r="A10" s="15" t="s">
        <v>49</v>
      </c>
      <c r="B10" s="7" t="s">
        <v>163</v>
      </c>
      <c r="C10" s="7" t="s">
        <v>82</v>
      </c>
      <c r="D10" s="7" t="s">
        <v>33</v>
      </c>
      <c r="E10" s="7" t="s">
        <v>83</v>
      </c>
      <c r="F10" s="7" t="s">
        <v>126</v>
      </c>
    </row>
    <row r="11" spans="1:6" s="119" customFormat="1" hidden="1" x14ac:dyDescent="0.2">
      <c r="A11" s="64"/>
      <c r="B11" s="115"/>
      <c r="C11" s="74"/>
      <c r="D11" s="115"/>
      <c r="E11" s="72"/>
      <c r="F11" s="116"/>
    </row>
    <row r="12" spans="1:6" s="119" customFormat="1" ht="51" x14ac:dyDescent="0.2">
      <c r="A12" s="64" t="s">
        <v>173</v>
      </c>
      <c r="B12" s="120" t="s">
        <v>174</v>
      </c>
      <c r="C12" s="74" t="s">
        <v>34</v>
      </c>
      <c r="D12" s="120" t="s">
        <v>175</v>
      </c>
      <c r="E12" s="72">
        <v>230</v>
      </c>
      <c r="F12" s="121"/>
    </row>
    <row r="13" spans="1:6" s="119" customFormat="1" ht="38.25" x14ac:dyDescent="0.2">
      <c r="A13" s="64" t="s">
        <v>176</v>
      </c>
      <c r="B13" s="120" t="s">
        <v>178</v>
      </c>
      <c r="C13" s="74" t="s">
        <v>34</v>
      </c>
      <c r="D13" s="120" t="s">
        <v>177</v>
      </c>
      <c r="E13" s="72" t="s">
        <v>43</v>
      </c>
      <c r="F13" s="121"/>
    </row>
    <row r="14" spans="1:6" s="119" customFormat="1" ht="25.5" x14ac:dyDescent="0.2">
      <c r="A14" s="64" t="s">
        <v>182</v>
      </c>
      <c r="B14" s="120" t="s">
        <v>184</v>
      </c>
      <c r="C14" s="74" t="s">
        <v>34</v>
      </c>
      <c r="D14" s="120" t="s">
        <v>183</v>
      </c>
      <c r="E14" s="72">
        <v>100</v>
      </c>
      <c r="F14" s="121"/>
    </row>
    <row r="15" spans="1:6" s="119" customFormat="1" ht="25.5" x14ac:dyDescent="0.2">
      <c r="A15" s="64" t="s">
        <v>179</v>
      </c>
      <c r="B15" s="74" t="s">
        <v>181</v>
      </c>
      <c r="C15" s="74" t="s">
        <v>36</v>
      </c>
      <c r="D15" s="74" t="s">
        <v>180</v>
      </c>
      <c r="E15" s="72">
        <v>25</v>
      </c>
      <c r="F15" s="133" t="s">
        <v>247</v>
      </c>
    </row>
    <row r="16" spans="1:6" s="119" customFormat="1" ht="38.25" x14ac:dyDescent="0.2">
      <c r="A16" s="64" t="s">
        <v>209</v>
      </c>
      <c r="B16" s="74" t="s">
        <v>337</v>
      </c>
      <c r="C16" s="74" t="s">
        <v>36</v>
      </c>
      <c r="D16" s="74" t="s">
        <v>336</v>
      </c>
      <c r="E16" s="72">
        <v>4497</v>
      </c>
      <c r="F16" s="133" t="s">
        <v>351</v>
      </c>
    </row>
    <row r="17" spans="1:6" s="119" customFormat="1" ht="25.5" x14ac:dyDescent="0.2">
      <c r="A17" s="64" t="s">
        <v>185</v>
      </c>
      <c r="B17" s="74" t="s">
        <v>186</v>
      </c>
      <c r="C17" s="74" t="s">
        <v>34</v>
      </c>
      <c r="D17" s="74" t="s">
        <v>187</v>
      </c>
      <c r="E17" s="72" t="s">
        <v>39</v>
      </c>
      <c r="F17" s="133" t="s">
        <v>325</v>
      </c>
    </row>
    <row r="18" spans="1:6" s="119" customFormat="1" ht="38.25" x14ac:dyDescent="0.2">
      <c r="A18" s="64" t="s">
        <v>218</v>
      </c>
      <c r="B18" s="74" t="s">
        <v>348</v>
      </c>
      <c r="C18" s="74" t="s">
        <v>36</v>
      </c>
      <c r="D18" s="74" t="s">
        <v>318</v>
      </c>
      <c r="E18" s="72" t="s">
        <v>39</v>
      </c>
      <c r="F18" s="133" t="s">
        <v>316</v>
      </c>
    </row>
    <row r="19" spans="1:6" s="119" customFormat="1" ht="25.5" x14ac:dyDescent="0.2">
      <c r="A19" s="64" t="s">
        <v>191</v>
      </c>
      <c r="B19" s="74" t="s">
        <v>192</v>
      </c>
      <c r="C19" s="74" t="s">
        <v>34</v>
      </c>
      <c r="D19" s="74" t="s">
        <v>193</v>
      </c>
      <c r="E19" s="72">
        <v>50</v>
      </c>
      <c r="F19" s="133"/>
    </row>
    <row r="20" spans="1:6" s="119" customFormat="1" ht="25.5" x14ac:dyDescent="0.2">
      <c r="A20" s="64" t="s">
        <v>202</v>
      </c>
      <c r="B20" s="74" t="s">
        <v>203</v>
      </c>
      <c r="C20" s="74" t="s">
        <v>34</v>
      </c>
      <c r="D20" s="74" t="s">
        <v>204</v>
      </c>
      <c r="E20" s="72" t="s">
        <v>39</v>
      </c>
      <c r="F20" s="133" t="s">
        <v>326</v>
      </c>
    </row>
    <row r="21" spans="1:6" s="119" customFormat="1" x14ac:dyDescent="0.2">
      <c r="A21" s="64" t="s">
        <v>194</v>
      </c>
      <c r="B21" s="74" t="s">
        <v>195</v>
      </c>
      <c r="C21" s="74" t="s">
        <v>34</v>
      </c>
      <c r="D21" s="74" t="s">
        <v>196</v>
      </c>
      <c r="E21" s="72" t="s">
        <v>39</v>
      </c>
      <c r="F21" s="133"/>
    </row>
    <row r="22" spans="1:6" s="119" customFormat="1" ht="25.5" x14ac:dyDescent="0.2">
      <c r="A22" s="64" t="s">
        <v>206</v>
      </c>
      <c r="B22" s="74" t="s">
        <v>207</v>
      </c>
      <c r="C22" s="74" t="s">
        <v>34</v>
      </c>
      <c r="D22" s="74" t="s">
        <v>208</v>
      </c>
      <c r="E22" s="72" t="s">
        <v>43</v>
      </c>
      <c r="F22" s="133" t="s">
        <v>326</v>
      </c>
    </row>
    <row r="23" spans="1:6" s="119" customFormat="1" ht="25.5" x14ac:dyDescent="0.2">
      <c r="A23" s="64" t="s">
        <v>219</v>
      </c>
      <c r="B23" s="134" t="s">
        <v>349</v>
      </c>
      <c r="C23" s="74" t="s">
        <v>36</v>
      </c>
      <c r="D23" s="74" t="s">
        <v>319</v>
      </c>
      <c r="E23" s="72">
        <v>50</v>
      </c>
      <c r="F23" s="133" t="s">
        <v>316</v>
      </c>
    </row>
    <row r="24" spans="1:6" s="119" customFormat="1" ht="38.25" x14ac:dyDescent="0.2">
      <c r="A24" s="64" t="s">
        <v>198</v>
      </c>
      <c r="B24" s="74" t="s">
        <v>199</v>
      </c>
      <c r="C24" s="74" t="s">
        <v>34</v>
      </c>
      <c r="D24" s="74" t="s">
        <v>201</v>
      </c>
      <c r="E24" s="72" t="s">
        <v>43</v>
      </c>
      <c r="F24" s="133" t="s">
        <v>200</v>
      </c>
    </row>
    <row r="25" spans="1:6" s="119" customFormat="1" ht="63.75" x14ac:dyDescent="0.2">
      <c r="A25" s="64" t="s">
        <v>212</v>
      </c>
      <c r="B25" s="74" t="s">
        <v>213</v>
      </c>
      <c r="C25" s="74" t="s">
        <v>34</v>
      </c>
      <c r="D25" s="74" t="s">
        <v>214</v>
      </c>
      <c r="E25" s="72" t="s">
        <v>43</v>
      </c>
      <c r="F25" s="133"/>
    </row>
    <row r="26" spans="1:6" s="119" customFormat="1" ht="38.25" x14ac:dyDescent="0.2">
      <c r="A26" s="64" t="s">
        <v>223</v>
      </c>
      <c r="B26" s="74" t="s">
        <v>225</v>
      </c>
      <c r="C26" s="74" t="s">
        <v>36</v>
      </c>
      <c r="D26" s="74" t="s">
        <v>224</v>
      </c>
      <c r="E26" s="72">
        <v>500</v>
      </c>
      <c r="F26" s="133" t="s">
        <v>332</v>
      </c>
    </row>
    <row r="27" spans="1:6" s="119" customFormat="1" x14ac:dyDescent="0.2">
      <c r="A27" s="64" t="s">
        <v>215</v>
      </c>
      <c r="B27" s="74" t="s">
        <v>216</v>
      </c>
      <c r="C27" s="74" t="s">
        <v>34</v>
      </c>
      <c r="D27" s="74" t="s">
        <v>217</v>
      </c>
      <c r="E27" s="72" t="s">
        <v>43</v>
      </c>
      <c r="F27" s="133"/>
    </row>
    <row r="28" spans="1:6" s="119" customFormat="1" ht="38.25" x14ac:dyDescent="0.2">
      <c r="A28" s="64" t="s">
        <v>220</v>
      </c>
      <c r="B28" s="74" t="s">
        <v>221</v>
      </c>
      <c r="C28" s="74" t="s">
        <v>34</v>
      </c>
      <c r="D28" s="74" t="s">
        <v>222</v>
      </c>
      <c r="E28" s="72" t="s">
        <v>39</v>
      </c>
      <c r="F28" s="133"/>
    </row>
    <row r="29" spans="1:6" s="119" customFormat="1" x14ac:dyDescent="0.2">
      <c r="A29" s="64" t="s">
        <v>248</v>
      </c>
      <c r="B29" s="74" t="s">
        <v>249</v>
      </c>
      <c r="C29" s="74" t="s">
        <v>36</v>
      </c>
      <c r="D29" s="74" t="s">
        <v>333</v>
      </c>
      <c r="E29" s="72" t="s">
        <v>43</v>
      </c>
      <c r="F29" s="133" t="s">
        <v>334</v>
      </c>
    </row>
    <row r="30" spans="1:6" s="119" customFormat="1" ht="25.5" x14ac:dyDescent="0.2">
      <c r="A30" s="64" t="s">
        <v>232</v>
      </c>
      <c r="B30" s="74" t="s">
        <v>233</v>
      </c>
      <c r="C30" s="74" t="s">
        <v>34</v>
      </c>
      <c r="D30" s="74" t="s">
        <v>234</v>
      </c>
      <c r="E30" s="72" t="s">
        <v>39</v>
      </c>
      <c r="F30" s="133"/>
    </row>
    <row r="31" spans="1:6" s="119" customFormat="1" ht="25.5" x14ac:dyDescent="0.2">
      <c r="A31" s="64" t="s">
        <v>229</v>
      </c>
      <c r="B31" s="74" t="s">
        <v>230</v>
      </c>
      <c r="C31" s="74" t="s">
        <v>34</v>
      </c>
      <c r="D31" s="74" t="s">
        <v>231</v>
      </c>
      <c r="E31" s="72" t="s">
        <v>39</v>
      </c>
      <c r="F31" s="133" t="s">
        <v>317</v>
      </c>
    </row>
    <row r="32" spans="1:6" s="119" customFormat="1" x14ac:dyDescent="0.2">
      <c r="A32" s="64" t="s">
        <v>253</v>
      </c>
      <c r="B32" s="74" t="s">
        <v>254</v>
      </c>
      <c r="C32" s="74" t="s">
        <v>34</v>
      </c>
      <c r="D32" s="74" t="s">
        <v>255</v>
      </c>
      <c r="E32" s="72" t="s">
        <v>39</v>
      </c>
      <c r="F32" s="133"/>
    </row>
    <row r="33" spans="1:7" s="119" customFormat="1" ht="25.5" x14ac:dyDescent="0.2">
      <c r="A33" s="64" t="s">
        <v>346</v>
      </c>
      <c r="B33" s="74" t="s">
        <v>345</v>
      </c>
      <c r="C33" s="74" t="s">
        <v>36</v>
      </c>
      <c r="D33" s="74" t="s">
        <v>271</v>
      </c>
      <c r="E33" s="72">
        <v>6950</v>
      </c>
      <c r="F33" s="133" t="s">
        <v>347</v>
      </c>
    </row>
    <row r="34" spans="1:7" s="119" customFormat="1" x14ac:dyDescent="0.2">
      <c r="A34" s="64" t="s">
        <v>270</v>
      </c>
      <c r="B34" s="74" t="s">
        <v>350</v>
      </c>
      <c r="C34" s="74" t="s">
        <v>36</v>
      </c>
      <c r="D34" s="74" t="s">
        <v>271</v>
      </c>
      <c r="E34" s="72" t="s">
        <v>41</v>
      </c>
      <c r="F34" s="133" t="s">
        <v>316</v>
      </c>
    </row>
    <row r="35" spans="1:7" s="119" customFormat="1" x14ac:dyDescent="0.2">
      <c r="A35" s="64" t="s">
        <v>265</v>
      </c>
      <c r="B35" s="74" t="s">
        <v>269</v>
      </c>
      <c r="C35" s="74" t="s">
        <v>34</v>
      </c>
      <c r="D35" s="74" t="s">
        <v>268</v>
      </c>
      <c r="E35" s="72" t="s">
        <v>39</v>
      </c>
      <c r="F35" s="133" t="s">
        <v>330</v>
      </c>
    </row>
    <row r="36" spans="1:7" s="119" customFormat="1" x14ac:dyDescent="0.2">
      <c r="A36" s="64" t="s">
        <v>265</v>
      </c>
      <c r="B36" s="74" t="s">
        <v>266</v>
      </c>
      <c r="C36" s="74" t="s">
        <v>34</v>
      </c>
      <c r="D36" s="74" t="s">
        <v>267</v>
      </c>
      <c r="E36" s="72" t="s">
        <v>41</v>
      </c>
      <c r="F36" s="133" t="s">
        <v>323</v>
      </c>
    </row>
    <row r="37" spans="1:7" s="119" customFormat="1" ht="25.5" x14ac:dyDescent="0.2">
      <c r="A37" s="64" t="s">
        <v>250</v>
      </c>
      <c r="B37" s="74" t="s">
        <v>251</v>
      </c>
      <c r="C37" s="74" t="s">
        <v>36</v>
      </c>
      <c r="D37" s="74" t="s">
        <v>252</v>
      </c>
      <c r="E37" s="72">
        <v>25</v>
      </c>
      <c r="F37" s="133"/>
    </row>
    <row r="38" spans="1:7" s="119" customFormat="1" ht="25.5" x14ac:dyDescent="0.2">
      <c r="A38" s="64" t="s">
        <v>259</v>
      </c>
      <c r="B38" s="74" t="s">
        <v>261</v>
      </c>
      <c r="C38" s="74" t="s">
        <v>34</v>
      </c>
      <c r="D38" s="74" t="s">
        <v>260</v>
      </c>
      <c r="E38" s="72">
        <v>25</v>
      </c>
      <c r="F38" s="133"/>
    </row>
    <row r="39" spans="1:7" s="119" customFormat="1" ht="25.5" x14ac:dyDescent="0.2">
      <c r="A39" s="64" t="s">
        <v>256</v>
      </c>
      <c r="B39" s="74" t="s">
        <v>257</v>
      </c>
      <c r="C39" s="74" t="s">
        <v>36</v>
      </c>
      <c r="D39" s="74" t="s">
        <v>258</v>
      </c>
      <c r="E39" s="72" t="s">
        <v>39</v>
      </c>
      <c r="F39" s="133"/>
    </row>
    <row r="40" spans="1:7" s="119" customFormat="1" hidden="1" x14ac:dyDescent="0.2">
      <c r="A40" s="64"/>
      <c r="B40" s="66"/>
      <c r="C40" s="74"/>
      <c r="D40" s="66"/>
      <c r="E40" s="72"/>
      <c r="F40" s="67"/>
    </row>
    <row r="41" spans="1:7" s="119" customFormat="1" x14ac:dyDescent="0.2">
      <c r="A41" s="64" t="s">
        <v>272</v>
      </c>
      <c r="B41" s="74" t="s">
        <v>273</v>
      </c>
      <c r="C41" s="74" t="s">
        <v>34</v>
      </c>
      <c r="D41" s="74" t="s">
        <v>274</v>
      </c>
      <c r="E41" s="72" t="s">
        <v>39</v>
      </c>
      <c r="F41" s="133"/>
    </row>
    <row r="42" spans="1:7" s="119" customFormat="1" ht="25.5" x14ac:dyDescent="0.2">
      <c r="A42" s="64" t="s">
        <v>289</v>
      </c>
      <c r="B42" s="74" t="s">
        <v>291</v>
      </c>
      <c r="C42" s="74" t="s">
        <v>34</v>
      </c>
      <c r="D42" s="74" t="s">
        <v>290</v>
      </c>
      <c r="E42" s="72" t="s">
        <v>42</v>
      </c>
      <c r="F42" s="133"/>
    </row>
    <row r="43" spans="1:7" s="119" customFormat="1" ht="25.5" x14ac:dyDescent="0.2">
      <c r="A43" s="64" t="s">
        <v>286</v>
      </c>
      <c r="B43" s="74" t="s">
        <v>288</v>
      </c>
      <c r="C43" s="74" t="s">
        <v>34</v>
      </c>
      <c r="D43" s="74" t="s">
        <v>287</v>
      </c>
      <c r="E43" s="72">
        <v>25</v>
      </c>
      <c r="F43" s="133"/>
    </row>
    <row r="44" spans="1:7" s="119" customFormat="1" ht="25.5" x14ac:dyDescent="0.2">
      <c r="A44" s="64" t="s">
        <v>292</v>
      </c>
      <c r="B44" s="74" t="s">
        <v>293</v>
      </c>
      <c r="C44" s="74" t="s">
        <v>36</v>
      </c>
      <c r="D44" s="74" t="s">
        <v>294</v>
      </c>
      <c r="E44" s="72">
        <v>200</v>
      </c>
      <c r="F44" s="133" t="s">
        <v>324</v>
      </c>
      <c r="G44" s="131"/>
    </row>
    <row r="45" spans="1:7" s="119" customFormat="1" ht="25.5" x14ac:dyDescent="0.2">
      <c r="A45" s="64" t="s">
        <v>295</v>
      </c>
      <c r="B45" s="74" t="s">
        <v>298</v>
      </c>
      <c r="C45" s="74" t="s">
        <v>34</v>
      </c>
      <c r="D45" s="74" t="s">
        <v>299</v>
      </c>
      <c r="E45" s="72" t="s">
        <v>39</v>
      </c>
      <c r="F45" s="133"/>
    </row>
    <row r="46" spans="1:7" s="119" customFormat="1" x14ac:dyDescent="0.2">
      <c r="A46" s="64" t="s">
        <v>295</v>
      </c>
      <c r="B46" s="74" t="s">
        <v>296</v>
      </c>
      <c r="C46" s="74" t="s">
        <v>34</v>
      </c>
      <c r="D46" s="74" t="s">
        <v>297</v>
      </c>
      <c r="E46" s="72" t="s">
        <v>39</v>
      </c>
      <c r="F46" s="133"/>
    </row>
    <row r="47" spans="1:7" s="119" customFormat="1" ht="38.25" x14ac:dyDescent="0.2">
      <c r="A47" s="64" t="s">
        <v>285</v>
      </c>
      <c r="B47" s="74" t="s">
        <v>300</v>
      </c>
      <c r="C47" s="74" t="s">
        <v>34</v>
      </c>
      <c r="D47" s="74" t="s">
        <v>301</v>
      </c>
      <c r="E47" s="72" t="s">
        <v>41</v>
      </c>
      <c r="F47" s="133"/>
    </row>
    <row r="48" spans="1:7" ht="34.5" customHeight="1" x14ac:dyDescent="0.2">
      <c r="A48" s="122" t="s">
        <v>164</v>
      </c>
      <c r="B48" s="123" t="s">
        <v>35</v>
      </c>
      <c r="C48" s="124">
        <f>C49+C50</f>
        <v>28</v>
      </c>
      <c r="D48" s="79" t="str">
        <f>IF(SUBTOTAL(3,C11:C40)=SUBTOTAL(103,C11:C40),'Summary and sign-off'!$A$47,'Summary and sign-off'!$A$48)</f>
        <v>Check - there are no hidden rows with data</v>
      </c>
      <c r="E48" s="155" t="str">
        <f>IF('Summary and sign-off'!F59='Summary and sign-off'!F53,'Summary and sign-off'!A51,'Summary and sign-off'!A49)</f>
        <v>Check - each entry provides sufficient information</v>
      </c>
      <c r="F48" s="155"/>
      <c r="G48" s="119"/>
    </row>
    <row r="49" spans="1:6" ht="25.5" customHeight="1" x14ac:dyDescent="0.2">
      <c r="A49" s="17"/>
      <c r="B49" s="125" t="s">
        <v>36</v>
      </c>
      <c r="C49" s="126">
        <f>COUNTIF(C11:C40,'Summary and sign-off'!A44)</f>
        <v>10</v>
      </c>
      <c r="D49" s="17"/>
      <c r="E49" s="127"/>
      <c r="F49" s="128"/>
    </row>
    <row r="50" spans="1:6" ht="25.5" customHeight="1" x14ac:dyDescent="0.2">
      <c r="A50" s="17"/>
      <c r="B50" s="125" t="s">
        <v>34</v>
      </c>
      <c r="C50" s="126">
        <f>COUNTIF(C11:C40,'Summary and sign-off'!A45)</f>
        <v>18</v>
      </c>
      <c r="D50" s="17"/>
      <c r="E50" s="127"/>
      <c r="F50" s="128"/>
    </row>
    <row r="51" spans="1:6" x14ac:dyDescent="0.2">
      <c r="B51" s="17"/>
      <c r="D51" s="18"/>
      <c r="E51" s="18"/>
    </row>
    <row r="52" spans="1:6" x14ac:dyDescent="0.2">
      <c r="A52" s="17" t="s">
        <v>7</v>
      </c>
      <c r="B52" s="17"/>
      <c r="C52" s="17"/>
      <c r="D52" s="17"/>
      <c r="E52" s="17"/>
      <c r="F52" s="17"/>
    </row>
    <row r="53" spans="1:6" ht="12.6" customHeight="1" x14ac:dyDescent="0.2">
      <c r="A53" s="129" t="s">
        <v>50</v>
      </c>
    </row>
    <row r="54" spans="1:6" ht="51" x14ac:dyDescent="0.2">
      <c r="A54" s="129" t="s">
        <v>157</v>
      </c>
      <c r="B54" s="18"/>
    </row>
    <row r="55" spans="1:6" ht="51" x14ac:dyDescent="0.2">
      <c r="A55" s="129" t="s">
        <v>15</v>
      </c>
      <c r="B55" s="17"/>
      <c r="C55" s="17"/>
      <c r="D55" s="17"/>
      <c r="E55" s="17"/>
      <c r="F55" s="17"/>
    </row>
    <row r="56" spans="1:6" ht="12.75" customHeight="1" x14ac:dyDescent="0.2">
      <c r="A56" s="129" t="s">
        <v>93</v>
      </c>
    </row>
    <row r="57" spans="1:6" ht="12.95" customHeight="1" x14ac:dyDescent="0.2">
      <c r="A57" s="129" t="s">
        <v>37</v>
      </c>
    </row>
    <row r="58" spans="1:6" ht="38.25" x14ac:dyDescent="0.2">
      <c r="A58" s="129" t="s">
        <v>53</v>
      </c>
    </row>
    <row r="59" spans="1:6" ht="12.75" customHeight="1" x14ac:dyDescent="0.2">
      <c r="A59" s="129" t="s">
        <v>166</v>
      </c>
      <c r="B59" s="129"/>
      <c r="C59" s="130"/>
      <c r="D59" s="130"/>
      <c r="E59" s="130"/>
      <c r="F59" s="130"/>
    </row>
    <row r="60" spans="1:6" ht="12.75" customHeight="1" x14ac:dyDescent="0.2">
      <c r="A60" s="129"/>
      <c r="B60" s="129"/>
      <c r="C60" s="130"/>
      <c r="D60" s="130"/>
      <c r="E60" s="130"/>
      <c r="F60" s="130"/>
    </row>
    <row r="61" spans="1:6" ht="12.75" hidden="1" customHeight="1" x14ac:dyDescent="0.2">
      <c r="A61" s="129"/>
      <c r="B61" s="129"/>
      <c r="C61" s="130"/>
      <c r="D61" s="130"/>
      <c r="E61" s="130"/>
      <c r="F61" s="130"/>
    </row>
    <row r="64" spans="1:6" hidden="1" x14ac:dyDescent="0.2">
      <c r="A64" s="17"/>
      <c r="B64" s="17"/>
      <c r="C64" s="17"/>
      <c r="D64" s="17"/>
      <c r="E64" s="17"/>
      <c r="F64" s="17"/>
    </row>
    <row r="65" spans="1:6" hidden="1" x14ac:dyDescent="0.2">
      <c r="A65" s="17"/>
      <c r="B65" s="17"/>
      <c r="C65" s="17"/>
      <c r="D65" s="17"/>
      <c r="E65" s="17"/>
      <c r="F65" s="17"/>
    </row>
    <row r="66" spans="1:6" hidden="1" x14ac:dyDescent="0.2">
      <c r="A66" s="17"/>
      <c r="B66" s="17"/>
      <c r="C66" s="17"/>
      <c r="D66" s="17"/>
      <c r="E66" s="17"/>
      <c r="F66" s="17"/>
    </row>
    <row r="67" spans="1:6" hidden="1" x14ac:dyDescent="0.2">
      <c r="A67" s="17"/>
      <c r="B67" s="17"/>
      <c r="C67" s="17"/>
      <c r="D67" s="17"/>
      <c r="E67" s="17"/>
      <c r="F67" s="17"/>
    </row>
    <row r="68" spans="1:6" hidden="1" x14ac:dyDescent="0.2">
      <c r="A68" s="17"/>
      <c r="B68" s="17"/>
      <c r="C68" s="17"/>
      <c r="D68" s="17"/>
      <c r="E68" s="17"/>
      <c r="F68" s="17"/>
    </row>
    <row r="81" x14ac:dyDescent="0.2"/>
    <row r="82"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sheetData>
  <sheetProtection sheet="1" formatCells="0" insertRows="0" deleteRows="0"/>
  <mergeCells count="10">
    <mergeCell ref="E48:F48"/>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47" xr:uid="{00000000-0002-0000-05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sign-off'!$A$44:$A$45</xm:f>
          </x14:formula1>
          <xm:sqref>C11:C47</xm:sqref>
        </x14:dataValidation>
        <x14:dataValidation type="list" errorStyle="information" operator="greaterThan" allowBlank="1" showInputMessage="1" prompt="Provide specific $ value if possible" xr:uid="{00000000-0002-0000-0500-000003000000}">
          <x14:formula1>
            <xm:f>'Summary and sign-off'!$A$38:$A$43</xm:f>
          </x14:formula1>
          <xm:sqref>E11:E47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17DD214497134AB99744102E6E9CD9B0" version="1.0.0">
  <systemFields>
    <field name="Objective-Id">
      <value order="0">A1456474</value>
    </field>
    <field name="Objective-Title">
      <value order="0">Finalised version 2019-07 CE Expenses 1 July 2019 - 30 June 2020</value>
    </field>
    <field name="Objective-Description">
      <value order="0"/>
    </field>
    <field name="Objective-CreationStamp">
      <value order="0">2020-11-30T23:27:13Z</value>
    </field>
    <field name="Objective-IsApproved">
      <value order="0">true</value>
    </field>
    <field name="Objective-IsPublished">
      <value order="0">true</value>
    </field>
    <field name="Objective-DatePublished">
      <value order="0">2020-12-22T22:27:12Z</value>
    </field>
    <field name="Objective-ModificationStamp">
      <value order="0">2020-12-22T22:27:12Z</value>
    </field>
    <field name="Objective-Owner">
      <value order="0">Lizzy Cohen</value>
    </field>
    <field name="Objective-Path">
      <value order="0">Objective Global Folder:PHARMAC Fileplan:Communications and External Relations:Stakeholder Relationships:Government organisations - 1. NZ:Public Service Commission (previously State Services Commission):Disclosure of gifts, expenses and hospitality spreadsheets:2019-2020 CE Expenses</value>
    </field>
    <field name="Objective-Parent">
      <value order="0">2019-2020 CE Expenses</value>
    </field>
    <field name="Objective-State">
      <value order="0">Published</value>
    </field>
    <field name="Objective-VersionId">
      <value order="0">vA2530168</value>
    </field>
    <field name="Objective-Version">
      <value order="0">1.0</value>
    </field>
    <field name="Objective-VersionNumber">
      <value order="0">3</value>
    </field>
    <field name="Objective-VersionComment">
      <value order="0"/>
    </field>
    <field name="Objective-FileNumber">
      <value order="0">qA10620</value>
    </field>
    <field name="Objective-Classification">
      <value order="0"/>
    </field>
    <field name="Objective-Caveats">
      <value order="0"/>
    </field>
  </systemFields>
  <catalogues>
    <catalogue name="Reference Type Catalogue" type="type" ori="id:cA63">
      <field name="Objective-Application / Proposal Number">
        <value order="0"/>
      </field>
      <field name="Objective-DOCSOpen Document Number">
        <value order="0"/>
      </field>
      <field name="Objective-DOCSOpen Document Author">
        <value order="0"/>
      </field>
      <field name="Objective-DOCSOpen Document Type">
        <value order="0"/>
      </field>
      <field name="Objective-DOCSOpen Security">
        <value order="0"/>
      </field>
      <field name="Objective-DOCSOpen System ID">
        <value order="0"/>
      </field>
      <field name="Objective-Inherit Keyword">
        <value order="0">Y</value>
      </field>
      <field name="Objective-Connect Creator">
        <value order="0"/>
      </field>
    </catalogue>
  </catalogues>
</metadata>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terms/"/>
    <ds:schemaRef ds:uri="12165527-d881-4234-97f9-ee139a3f0c3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17DD214497134AB99744102E6E9CD9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Liz Barlow</cp:lastModifiedBy>
  <cp:lastPrinted>2020-12-09T23:55:23Z</cp:lastPrinted>
  <dcterms:created xsi:type="dcterms:W3CDTF">2010-10-17T20:59:02Z</dcterms:created>
  <dcterms:modified xsi:type="dcterms:W3CDTF">2020-12-22T22:52:49Z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Objective-Id">
    <vt:lpwstr>A1456474</vt:lpwstr>
  </property>
  <property fmtid="{D5CDD505-2E9C-101B-9397-08002B2CF9AE}" pid="8" name="Objective-Title">
    <vt:lpwstr>Finalised version 2019-07 CE Expenses 1 July 2019 - 30 June 2020</vt:lpwstr>
  </property>
  <property fmtid="{D5CDD505-2E9C-101B-9397-08002B2CF9AE}" pid="9" name="Objective-Comment">
    <vt:lpwstr/>
  </property>
  <property fmtid="{D5CDD505-2E9C-101B-9397-08002B2CF9AE}" pid="10" name="Objective-CreationStamp">
    <vt:filetime>2020-12-22T21:35:12Z</vt:filetime>
  </property>
  <property fmtid="{D5CDD505-2E9C-101B-9397-08002B2CF9AE}" pid="11" name="Objective-IsApproved">
    <vt:bool>false</vt:bool>
  </property>
  <property fmtid="{D5CDD505-2E9C-101B-9397-08002B2CF9AE}" pid="12" name="Objective-IsPublished">
    <vt:bool>true</vt:bool>
  </property>
  <property fmtid="{D5CDD505-2E9C-101B-9397-08002B2CF9AE}" pid="13" name="Objective-DatePublished">
    <vt:filetime>2020-12-22T22:27:12Z</vt:filetime>
  </property>
  <property fmtid="{D5CDD505-2E9C-101B-9397-08002B2CF9AE}" pid="14" name="Objective-ModificationStamp">
    <vt:filetime>2020-12-22T22:27:12Z</vt:filetime>
  </property>
  <property fmtid="{D5CDD505-2E9C-101B-9397-08002B2CF9AE}" pid="15" name="Objective-Owner">
    <vt:lpwstr>Lizzy Cohen</vt:lpwstr>
  </property>
  <property fmtid="{D5CDD505-2E9C-101B-9397-08002B2CF9AE}" pid="16" name="Objective-Path">
    <vt:lpwstr>Objective Global Folder:PHARMAC Fileplan:Communications and External Relations:Stakeholder Relationships:Government organisations - 1. NZ:Public Service Commission (previously State Services Commission):Disclosure of gifts, expenses and hospitality spread</vt:lpwstr>
  </property>
  <property fmtid="{D5CDD505-2E9C-101B-9397-08002B2CF9AE}" pid="17" name="Objective-Parent">
    <vt:lpwstr>2019-2020 CE Expenses</vt:lpwstr>
  </property>
  <property fmtid="{D5CDD505-2E9C-101B-9397-08002B2CF9AE}" pid="18" name="Objective-State">
    <vt:lpwstr>Published</vt:lpwstr>
  </property>
  <property fmtid="{D5CDD505-2E9C-101B-9397-08002B2CF9AE}" pid="19" name="Objective-Version">
    <vt:lpwstr>1.0</vt:lpwstr>
  </property>
  <property fmtid="{D5CDD505-2E9C-101B-9397-08002B2CF9AE}" pid="20" name="Objective-VersionNumber">
    <vt:r8>3</vt:r8>
  </property>
  <property fmtid="{D5CDD505-2E9C-101B-9397-08002B2CF9AE}" pid="21" name="Objective-VersionComment">
    <vt:lpwstr/>
  </property>
  <property fmtid="{D5CDD505-2E9C-101B-9397-08002B2CF9AE}" pid="22" name="Objective-FileNumber">
    <vt:lpwstr>qA10620</vt:lpwstr>
  </property>
  <property fmtid="{D5CDD505-2E9C-101B-9397-08002B2CF9AE}" pid="23" name="Objective-Classification">
    <vt:lpwstr>[Inherited - none]</vt:lpwstr>
  </property>
  <property fmtid="{D5CDD505-2E9C-101B-9397-08002B2CF9AE}" pid="24" name="Objective-Caveats">
    <vt:lpwstr/>
  </property>
  <property fmtid="{D5CDD505-2E9C-101B-9397-08002B2CF9AE}" pid="25" name="Objective-DOCSOpen Document Author [system]">
    <vt:lpwstr/>
  </property>
  <property fmtid="{D5CDD505-2E9C-101B-9397-08002B2CF9AE}" pid="26" name="Objective-DOCSOpen Document Number [system]">
    <vt:lpwstr/>
  </property>
  <property fmtid="{D5CDD505-2E9C-101B-9397-08002B2CF9AE}" pid="27" name="Objective-DOCSOpen Document Type [system]">
    <vt:lpwstr/>
  </property>
  <property fmtid="{D5CDD505-2E9C-101B-9397-08002B2CF9AE}" pid="28" name="Objective-DOCSOpen Security [system]">
    <vt:lpwstr/>
  </property>
  <property fmtid="{D5CDD505-2E9C-101B-9397-08002B2CF9AE}" pid="29" name="Objective-DOCSOpen System ID [system]">
    <vt:lpwstr/>
  </property>
  <property fmtid="{D5CDD505-2E9C-101B-9397-08002B2CF9AE}" pid="30" name="Objective-Inherit Keyword [system]">
    <vt:lpwstr/>
  </property>
  <property fmtid="{D5CDD505-2E9C-101B-9397-08002B2CF9AE}" pid="31" name="Objective-Connect Creator [system]">
    <vt:lpwstr/>
  </property>
  <property fmtid="{D5CDD505-2E9C-101B-9397-08002B2CF9AE}" pid="32" name="Objective-Application / Proposal Number [system]">
    <vt:lpwstr/>
  </property>
  <property fmtid="{D5CDD505-2E9C-101B-9397-08002B2CF9AE}" pid="33" name="Objective-Description">
    <vt:lpwstr/>
  </property>
  <property fmtid="{D5CDD505-2E9C-101B-9397-08002B2CF9AE}" pid="34" name="Objective-VersionId">
    <vt:lpwstr>vA2530168</vt:lpwstr>
  </property>
  <property fmtid="{D5CDD505-2E9C-101B-9397-08002B2CF9AE}" pid="35" name="Objective-Application / Proposal Number">
    <vt:lpwstr/>
  </property>
  <property fmtid="{D5CDD505-2E9C-101B-9397-08002B2CF9AE}" pid="36" name="Objective-DOCSOpen Document Number">
    <vt:lpwstr/>
  </property>
  <property fmtid="{D5CDD505-2E9C-101B-9397-08002B2CF9AE}" pid="37" name="Objective-DOCSOpen Document Author">
    <vt:lpwstr/>
  </property>
  <property fmtid="{D5CDD505-2E9C-101B-9397-08002B2CF9AE}" pid="38" name="Objective-DOCSOpen Document Type">
    <vt:lpwstr/>
  </property>
  <property fmtid="{D5CDD505-2E9C-101B-9397-08002B2CF9AE}" pid="39" name="Objective-DOCSOpen Security">
    <vt:lpwstr/>
  </property>
  <property fmtid="{D5CDD505-2E9C-101B-9397-08002B2CF9AE}" pid="40" name="Objective-DOCSOpen System ID">
    <vt:lpwstr/>
  </property>
  <property fmtid="{D5CDD505-2E9C-101B-9397-08002B2CF9AE}" pid="41" name="Objective-Inherit Keyword">
    <vt:lpwstr>Y</vt:lpwstr>
  </property>
  <property fmtid="{D5CDD505-2E9C-101B-9397-08002B2CF9AE}" pid="42" name="Objective-Connect Creator">
    <vt:lpwstr/>
  </property>
</Properties>
</file>