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pharmacoffice-my.sharepoint.com/personal/barlowl_pharmac_govt_nz/Documents/Desktop/"/>
    </mc:Choice>
  </mc:AlternateContent>
  <xr:revisionPtr revIDLastSave="0" documentId="8_{A6B8C538-CDC5-4CC3-BF50-F57575938AF1}" xr6:coauthVersionLast="47" xr6:coauthVersionMax="47" xr10:uidLastSave="{00000000-0000-0000-0000-000000000000}"/>
  <bookViews>
    <workbookView xWindow="-120" yWindow="-120" windowWidth="29040" windowHeight="15840"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benefits'!$A$1:$F$54</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3" i="4" l="1"/>
  <c r="C24" i="3"/>
  <c r="C25" i="2"/>
  <c r="C47" i="1"/>
  <c r="C72" i="1"/>
  <c r="C34" i="1"/>
  <c r="B6" i="13" l="1"/>
  <c r="E60" i="13"/>
  <c r="C60" i="13"/>
  <c r="C45" i="4"/>
  <c r="C44" i="4"/>
  <c r="B60" i="13" l="1"/>
  <c r="B59" i="13"/>
  <c r="D59" i="13"/>
  <c r="B58" i="13"/>
  <c r="D58" i="13"/>
  <c r="D57" i="13"/>
  <c r="B57" i="13"/>
  <c r="D56" i="13"/>
  <c r="B56" i="13"/>
  <c r="D55" i="13"/>
  <c r="B55" i="13"/>
  <c r="B2" i="4"/>
  <c r="B3" i="4"/>
  <c r="B2" i="3"/>
  <c r="B3" i="3"/>
  <c r="B2" i="2"/>
  <c r="B3" i="2"/>
  <c r="B2" i="1"/>
  <c r="B3" i="1"/>
  <c r="F58" i="13" l="1"/>
  <c r="D25" i="2" s="1"/>
  <c r="F60" i="13"/>
  <c r="E43" i="4" s="1"/>
  <c r="F59" i="13"/>
  <c r="D24" i="3" s="1"/>
  <c r="F57" i="13"/>
  <c r="D72" i="1" s="1"/>
  <c r="F56" i="13"/>
  <c r="D47" i="1" s="1"/>
  <c r="F55" i="13"/>
  <c r="D34" i="1" s="1"/>
  <c r="C13" i="13"/>
  <c r="C12" i="13"/>
  <c r="C11" i="13"/>
  <c r="C16" i="13" l="1"/>
  <c r="C17" i="13"/>
  <c r="B5" i="4" l="1"/>
  <c r="B4" i="4"/>
  <c r="B5" i="3"/>
  <c r="B4" i="3"/>
  <c r="B5" i="2"/>
  <c r="B4" i="2"/>
  <c r="B5" i="1"/>
  <c r="B4" i="1"/>
  <c r="C15" i="13" l="1"/>
  <c r="F12" i="13" l="1"/>
  <c r="C43" i="4"/>
  <c r="F11" i="13" s="1"/>
  <c r="F13" i="13" l="1"/>
  <c r="B72" i="1"/>
  <c r="B17" i="13" s="1"/>
  <c r="B47" i="1"/>
  <c r="B16" i="13" s="1"/>
  <c r="B34" i="1"/>
  <c r="B15" i="13" s="1"/>
  <c r="B24" i="3" l="1"/>
  <c r="B13" i="13" s="1"/>
  <c r="B25" i="2"/>
  <c r="B12" i="13" s="1"/>
  <c r="B11" i="13" l="1"/>
  <c r="B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<sst xmlns="http://schemas.openxmlformats.org/spreadsheetml/2006/main" count="466" uniqueCount="276">
  <si>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</si>
  <si>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</si>
  <si>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</si>
  <si>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</si>
  <si>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</si>
  <si>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</si>
  <si>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</si>
  <si>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</si>
  <si>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</si>
  <si>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</si>
  <si>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</si>
  <si>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</si>
  <si>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</si>
  <si>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</si>
  <si>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</si>
  <si>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</si>
  <si>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</si>
  <si>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</si>
  <si>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</si>
  <si>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</si>
  <si>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</si>
  <si>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</si>
  <si>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</si>
  <si>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</si>
  <si>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</si>
  <si>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</si>
  <si>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</si>
  <si>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</si>
  <si>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</si>
  <si>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</si>
  <si>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</si>
  <si>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</si>
  <si>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</si>
  <si>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</si>
  <si>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</si>
  <si>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</si>
  <si>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</si>
  <si>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</si>
  <si>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</si>
  <si>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</si>
  <si>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</si>
  <si>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</si>
  <si>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</si>
  <si>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</si>
  <si>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</si>
  <si>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</si>
  <si>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</si>
  <si>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</si>
  <si>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</si>
  <si>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</si>
  <si>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</si>
  <si>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</si>
  <si>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</si>
  <si>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</si>
  <si>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</si>
  <si>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</si>
  <si>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</si>
  <si>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</si>
  <si>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</si>
  <si>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</si>
  <si>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</si>
  <si>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</si>
  <si>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</si>
  <si>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</si>
  <si>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</si>
  <si>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</si>
  <si>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</si>
  <si>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</si>
  <si>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</si>
  <si>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</si>
  <si>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</si>
  <si>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</si>
  <si>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</si>
  <si>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</si>
  <si>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</si>
  <si>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</si>
  <si>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</si>
  <si>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</si>
  <si>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</si>
  <si>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</si>
  <si>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</si>
  <si>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</si>
  <si>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</si>
  <si>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</si>
  <si>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</si>
  <si>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</si>
  <si>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</si>
  <si>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</si>
  <si>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</si>
  <si>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</si>
  <si>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</si>
  <si>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</si>
  <si>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</si>
  <si>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</si>
  <si>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</si>
  <si>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</si>
  <si>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</si>
  <si>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</si>
  <si>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</si>
  <si>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</si>
  <si>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</si>
  <si>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</si>
  <si>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</si>
  <si>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</si>
  <si>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</si>
  <si>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</si>
  <si>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</si>
  <si>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</si>
  <si>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</si>
  <si>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</si>
  <si>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</si>
  <si>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</si>
  <si>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</si>
  <si>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</si>
  <si>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</si>
  <si>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</si>
  <si>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</si>
  <si>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</si>
  <si>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</si>
  <si>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</si>
  <si>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</si>
  <si>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</si>
  <si>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</si>
  <si>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</si>
  <si>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</si>
  <si>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</si>
  <si>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</si>
  <si>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</si>
  <si>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</si>
  <si>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</si>
  <si>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</si>
  <si>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</si>
  <si>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</si>
  <si>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</si>
  <si>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</si>
  <si>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</si>
  <si>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</si>
  <si>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</si>
  <si>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</si>
  <si>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</si>
  <si>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</si>
  <si>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</si>
  <si>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</si>
  <si>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</si>
  <si>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</si>
  <si>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</si>
  <si>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</si>
  <si>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</si>
  <si>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</si>
  <si>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</si>
  <si>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</si>
  <si>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</si>
  <si>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</si>
  <si>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</si>
  <si>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</si>
  <si>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</si>
  <si>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</si>
  <si>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</si>
  <si>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</si>
  <si>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</si>
  <si>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</si>
  <si>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</si>
  <si>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</si>
  <si>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</si>
  <si>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</si>
  <si>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</si>
  <si>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</si>
  <si>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</si>
  <si>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</si>
  <si>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Pharmac</t>
  </si>
  <si>
    <t>Sarah Fitt</t>
  </si>
  <si>
    <t>Uber fare</t>
  </si>
  <si>
    <t>Meeting with Te Whatu Ora</t>
  </si>
  <si>
    <t>Meeting with Minister of Health</t>
  </si>
  <si>
    <t>Wellington</t>
  </si>
  <si>
    <t>Institute of Directors yearly membership</t>
  </si>
  <si>
    <t>Membership fee</t>
  </si>
  <si>
    <t>Adelaide</t>
  </si>
  <si>
    <t>Meeting with Medsafe</t>
  </si>
  <si>
    <t>Return to Pharmac offices from Medsafe meeting</t>
  </si>
  <si>
    <t>Health Technology Assessment International (HTAI)</t>
  </si>
  <si>
    <t>Calgary, Canada</t>
  </si>
  <si>
    <t>Conference registration fee, including conference dinner</t>
  </si>
  <si>
    <t>Health Technology Assessment International (HTAI) 2023 Conference</t>
  </si>
  <si>
    <t>Meeting with Cystic Fibrosis NZ</t>
  </si>
  <si>
    <t>Taxi fare</t>
  </si>
  <si>
    <t>Auckland</t>
  </si>
  <si>
    <t>Meal for 2 people</t>
  </si>
  <si>
    <t xml:space="preserve">Presentation to Epsom Electorate Community meeting / media catchups </t>
  </si>
  <si>
    <t>Presentation to Epsom Electorate Community meeting / media catch ups</t>
  </si>
  <si>
    <t>Vancouver Group meeting</t>
  </si>
  <si>
    <t>Accommodation for one</t>
  </si>
  <si>
    <t>Vienna</t>
  </si>
  <si>
    <t>9 March 2023 - 12 March 2023</t>
  </si>
  <si>
    <t>Airfares</t>
  </si>
  <si>
    <t>Presenter and panelist at the Vancouver Group meeting in Vienna</t>
  </si>
  <si>
    <t>Adelaide HTAI conference</t>
  </si>
  <si>
    <t>Hauora Wellness payment</t>
  </si>
  <si>
    <t>Employee benefit</t>
  </si>
  <si>
    <t>Women at Bell Gully Event with Yvette Edwards</t>
  </si>
  <si>
    <t>Bell Gully</t>
  </si>
  <si>
    <t>Farewell to Plunket CE Amanda Malu</t>
  </si>
  <si>
    <t>Centenary of EBOS Group Ltd</t>
  </si>
  <si>
    <t>Ebos Group</t>
  </si>
  <si>
    <t>Whānau Āwhina Plunket</t>
  </si>
  <si>
    <t>Launch of DECIDE - National Abortion Telehealth Service</t>
  </si>
  <si>
    <t>Family Planning and Magma Healthcare</t>
  </si>
  <si>
    <t>Cocktail function to suport Lung Cancer Awareness Week</t>
  </si>
  <si>
    <t>Lung Foundation New Zealand on behalf of Minister of Health</t>
  </si>
  <si>
    <t>Pharmacy Guild of New Zealand Christmas drinks</t>
  </si>
  <si>
    <t>Pharmacy Guild of NZ</t>
  </si>
  <si>
    <t>Grant Thornton Christmas drinks</t>
  </si>
  <si>
    <t>Grant Thornton</t>
  </si>
  <si>
    <t>Republic Day Reception</t>
  </si>
  <si>
    <t>Indian High Commissioner</t>
  </si>
  <si>
    <t>Wellington Leaders Breakfast</t>
  </si>
  <si>
    <t>Sheffield and Institute for Strategic Leadership</t>
  </si>
  <si>
    <t>MedTech Innovation Showcase</t>
  </si>
  <si>
    <t>Minister of Health</t>
  </si>
  <si>
    <t>Buyer-Seller Meet with delegation of Pharma companies from India</t>
  </si>
  <si>
    <t>Indian High Commission and Indian Business Council</t>
  </si>
  <si>
    <t>Prostate Cancer Foundation NZ Presidents' Reception</t>
  </si>
  <si>
    <t>Prostate Cancer Foundation NZ</t>
  </si>
  <si>
    <t>Parliamentary dinner: Challenges and opportunities with Genomic medicine</t>
  </si>
  <si>
    <t>Medicines NZ</t>
  </si>
  <si>
    <t>High Commission of India opening of new building</t>
  </si>
  <si>
    <t>Indian High Commission</t>
  </si>
  <si>
    <t>Bell Gully In house contract law update</t>
  </si>
  <si>
    <t>Pink Ribbon breakfast at Parliament</t>
  </si>
  <si>
    <t>Breast Cancer NZ</t>
  </si>
  <si>
    <t>NZ Horizons in Prostate Cancer Care</t>
  </si>
  <si>
    <t>Matariki Event</t>
  </si>
  <si>
    <t>New Zealand Nurses Organisations</t>
  </si>
  <si>
    <t>Notebook and souvenir paperweight</t>
  </si>
  <si>
    <t>Singapore MOH</t>
  </si>
  <si>
    <t>Christmas gift box</t>
  </si>
  <si>
    <t>Draper Cormack Group</t>
  </si>
  <si>
    <t>24 June 2023 - 30 June 2023</t>
  </si>
  <si>
    <t>Meeting with Acting Director General of Health</t>
  </si>
  <si>
    <t>Return to Pharmac offices following meeting with Minister of Health</t>
  </si>
  <si>
    <t>ACE Singapore conference, airport travel</t>
  </si>
  <si>
    <t>Vancouver Group conference, airport travel</t>
  </si>
  <si>
    <t>Health and Disability Leadership Forum</t>
  </si>
  <si>
    <t>8 September 2022 - 16 September 2022</t>
  </si>
  <si>
    <t>Vancouver Group Meeting</t>
  </si>
  <si>
    <t>Dinner for one</t>
  </si>
  <si>
    <t>taxi fare for one</t>
  </si>
  <si>
    <t>ACE's inaugural value based healthcare conference</t>
  </si>
  <si>
    <t>Singapore</t>
  </si>
  <si>
    <t>Lunch</t>
  </si>
  <si>
    <t>Lunch meeting with NZHP</t>
  </si>
  <si>
    <t>Lead with Stories Luncheon</t>
  </si>
  <si>
    <t>Inside Recruitment</t>
  </si>
  <si>
    <t>World IBD Day 2023</t>
  </si>
  <si>
    <t>ACE Singapore</t>
  </si>
  <si>
    <t>28-30 September 2022</t>
  </si>
  <si>
    <t>Keynote speaker and panelist at conference.  Flights and accommodation covered</t>
  </si>
  <si>
    <t>Flights for one</t>
  </si>
  <si>
    <t xml:space="preserve">taxi fare to/from airport for one </t>
  </si>
  <si>
    <t>Uber fare for one</t>
  </si>
  <si>
    <t>Taxi to airport for one</t>
  </si>
  <si>
    <t xml:space="preserve">Uber fare for one </t>
  </si>
  <si>
    <t>Health Leadership Council meeting</t>
  </si>
  <si>
    <t>Return to Pharmac offices from Health Leadership Council meeting</t>
  </si>
  <si>
    <t>Taxi for one</t>
  </si>
  <si>
    <t>25 June 2023 - 26 June 2023</t>
  </si>
  <si>
    <t>Breakfast for one, 2 days</t>
  </si>
  <si>
    <t>Lime tree</t>
  </si>
  <si>
    <t>Studio DB</t>
  </si>
  <si>
    <t>Bottle of red wine</t>
  </si>
  <si>
    <t>Southern Cross Healthcare</t>
  </si>
  <si>
    <t>Received as a thank you for presenting at conference - will be gifted to staff member as part of the Christmas raffle</t>
  </si>
  <si>
    <t>Presenter at Southern Cross Healthcare -  International Federation of Health Plans (IFHP) Executive Development Programme</t>
  </si>
  <si>
    <t xml:space="preserve">Received as a thank for presenting at conference - gifted in staff Xmas raffle </t>
  </si>
  <si>
    <t>Gifted in staff Xmas raffle</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</si>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</sst>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2"/>
      <color theme="1"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vertical="top" wrapText="1"/>
      <protection locked="0"/>
    </xf>
    <xf numFmtId="167" fontId="15" fillId="11" borderId="2" xfId="0" applyNumberFormat="1" applyFont="1" applyFill="1" applyBorder="1" applyAlignment="1" applyProtection="1">
      <alignment vertical="top" wrapText="1"/>
      <protection locked="0"/>
    </xf>
    <xf numFmtId="0" fontId="15" fillId="11" borderId="4" xfId="0" applyFont="1" applyFill="1" applyBorder="1" applyAlignment="1" applyProtection="1">
      <alignment horizontal="right" vertical="center" wrapText="1"/>
      <protection locked="0"/>
    </xf>
    <xf numFmtId="0" fontId="0" fillId="0" borderId="0" xfId="0"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167" fontId="15" fillId="11" borderId="3" xfId="0" applyNumberFormat="1" applyFont="1" applyFill="1" applyBorder="1" applyAlignment="1" applyProtection="1">
      <alignment horizontal="right" vertical="top" wrapText="1"/>
      <protection locked="0"/>
    </xf>
    <xf numFmtId="167" fontId="15" fillId="11" borderId="3" xfId="0" applyNumberFormat="1" applyFont="1" applyFill="1" applyBorder="1" applyAlignment="1" applyProtection="1">
      <alignment vertical="top"/>
      <protection locked="0"/>
    </xf>
    <xf numFmtId="0" fontId="0" fillId="0" borderId="0" xfId="0" applyAlignment="1" applyProtection="1">
      <alignment vertical="top"/>
      <protection locked="0"/>
    </xf>
    <xf numFmtId="0" fontId="0" fillId="11" borderId="4" xfId="0" applyFill="1" applyBorder="1" applyAlignment="1" applyProtection="1">
      <alignment horizontal="left" vertical="top" wrapText="1"/>
      <protection locked="0"/>
    </xf>
    <xf numFmtId="0" fontId="15" fillId="11" borderId="4" xfId="0" applyFont="1" applyFill="1" applyBorder="1" applyAlignment="1" applyProtection="1">
      <alignment horizontal="left" vertical="top" wrapText="1"/>
      <protection locked="0"/>
    </xf>
    <xf numFmtId="164" fontId="15" fillId="11" borderId="4" xfId="0" applyNumberFormat="1" applyFont="1" applyFill="1" applyBorder="1" applyAlignment="1" applyProtection="1">
      <alignment horizontal="right" vertical="top" wrapText="1"/>
      <protection locked="0"/>
    </xf>
    <xf numFmtId="0" fontId="0" fillId="11" borderId="5" xfId="0" applyFill="1" applyBorder="1" applyAlignment="1" applyProtection="1">
      <alignment horizontal="left" vertical="top" wrapText="1"/>
      <protection locked="0"/>
    </xf>
    <xf numFmtId="167" fontId="15" fillId="11" borderId="3" xfId="0" applyNumberFormat="1" applyFont="1" applyFill="1" applyBorder="1" applyAlignment="1" applyProtection="1">
      <alignment horizontal="left" vertical="top" wrapText="1"/>
      <protection locked="0"/>
    </xf>
    <xf numFmtId="165" fontId="15" fillId="11" borderId="3" xfId="2" applyFont="1" applyFill="1" applyBorder="1" applyAlignment="1" applyProtection="1">
      <alignment horizontal="left" vertical="top" wrapText="1"/>
      <protection locked="0"/>
    </xf>
    <xf numFmtId="167" fontId="15" fillId="11" borderId="2" xfId="0" applyNumberFormat="1"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7" fillId="11"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7" zoomScaleNormal="100" workbookViewId="0">
      <selection activeCell="A58" sqref="A5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2"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1" t="s">
        <v>51</v>
      </c>
      <c r="B1" s="151"/>
      <c r="C1" s="151"/>
      <c r="D1" s="151"/>
      <c r="E1" s="151"/>
      <c r="F1" s="151"/>
      <c r="G1" s="17"/>
      <c r="H1" s="17"/>
      <c r="I1" s="17"/>
      <c r="J1" s="17"/>
      <c r="K1" s="17"/>
    </row>
    <row r="2" spans="1:11" ht="21" customHeight="1" x14ac:dyDescent="0.2">
      <c r="A2" s="3" t="s">
        <v>52</v>
      </c>
      <c r="B2" s="152" t="s">
        <v>169</v>
      </c>
      <c r="C2" s="152"/>
      <c r="D2" s="152"/>
      <c r="E2" s="152"/>
      <c r="F2" s="152"/>
      <c r="G2" s="17"/>
      <c r="H2" s="17"/>
      <c r="I2" s="17"/>
      <c r="J2" s="17"/>
      <c r="K2" s="17"/>
    </row>
    <row r="3" spans="1:11" ht="21" customHeight="1" x14ac:dyDescent="0.2">
      <c r="A3" s="3" t="s">
        <v>53</v>
      </c>
      <c r="B3" s="152" t="s">
        <v>170</v>
      </c>
      <c r="C3" s="152"/>
      <c r="D3" s="152"/>
      <c r="E3" s="152"/>
      <c r="F3" s="152"/>
      <c r="G3" s="17"/>
      <c r="H3" s="17"/>
      <c r="I3" s="17"/>
      <c r="J3" s="17"/>
      <c r="K3" s="17"/>
    </row>
    <row r="4" spans="1:11" ht="21" customHeight="1" x14ac:dyDescent="0.2">
      <c r="A4" s="3" t="s">
        <v>54</v>
      </c>
      <c r="B4" s="153">
        <v>44743</v>
      </c>
      <c r="C4" s="153"/>
      <c r="D4" s="153"/>
      <c r="E4" s="153"/>
      <c r="F4" s="153"/>
      <c r="G4" s="17"/>
      <c r="H4" s="17"/>
      <c r="I4" s="17"/>
      <c r="J4" s="17"/>
      <c r="K4" s="17"/>
    </row>
    <row r="5" spans="1:11" ht="21" customHeight="1" x14ac:dyDescent="0.2">
      <c r="A5" s="3" t="s">
        <v>55</v>
      </c>
      <c r="B5" s="153">
        <v>45107</v>
      </c>
      <c r="C5" s="153"/>
      <c r="D5" s="153"/>
      <c r="E5" s="153"/>
      <c r="F5" s="153"/>
      <c r="G5" s="17"/>
      <c r="H5" s="17"/>
      <c r="I5" s="17"/>
      <c r="J5" s="17"/>
      <c r="K5" s="17"/>
    </row>
    <row r="6" spans="1:11" ht="21" customHeight="1" x14ac:dyDescent="0.2">
      <c r="A6" s="3" t="s">
        <v>56</v>
      </c>
      <c r="B6" s="150" t="str">
        <f>IF(AND(Travel!B7&lt;&gt;A30,Hospitality!B7&lt;&gt;A30,'All other expenses'!B7&lt;&gt;A30,'Gifts and benefits'!B7&lt;&gt;A30),A31,IF(AND(Travel!B7=A30,Hospitality!B7=A30,'All other expenses'!B7=A30,'Gifts and benefits'!B7=A30),A33,A32))</f>
        <v>Data and totals checked on all sheets</v>
      </c>
      <c r="C6" s="150"/>
      <c r="D6" s="150"/>
      <c r="E6" s="150"/>
      <c r="F6" s="150"/>
      <c r="G6" s="23"/>
      <c r="H6" s="17"/>
      <c r="I6" s="17"/>
      <c r="J6" s="17"/>
      <c r="K6" s="17"/>
    </row>
    <row r="7" spans="1:11" ht="21" customHeight="1" x14ac:dyDescent="0.2">
      <c r="A7" s="3" t="s">
        <v>57</v>
      </c>
      <c r="B7" s="149" t="s">
        <v>89</v>
      </c>
      <c r="C7" s="149"/>
      <c r="D7" s="149"/>
      <c r="E7" s="149"/>
      <c r="F7" s="149"/>
      <c r="G7" s="23"/>
      <c r="H7" s="17"/>
      <c r="I7" s="17"/>
      <c r="J7" s="17"/>
      <c r="K7" s="17"/>
    </row>
    <row r="8" spans="1:11" ht="21" customHeight="1" x14ac:dyDescent="0.2">
      <c r="A8" s="3" t="s">
        <v>59</v>
      </c>
      <c r="B8" s="154" t="s">
        <v>275</v>
      </c>
      <c r="C8" s="149"/>
      <c r="D8" s="149"/>
      <c r="E8" s="149"/>
      <c r="F8" s="149"/>
      <c r="G8" s="23"/>
      <c r="H8" s="17"/>
      <c r="I8" s="17"/>
      <c r="J8" s="17"/>
      <c r="K8" s="17"/>
    </row>
    <row r="9" spans="1:11" ht="66.75" customHeight="1" x14ac:dyDescent="0.2">
      <c r="A9" s="148" t="s">
        <v>60</v>
      </c>
      <c r="B9" s="148"/>
      <c r="C9" s="148"/>
      <c r="D9" s="148"/>
      <c r="E9" s="148"/>
      <c r="F9" s="148"/>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10322.02</v>
      </c>
      <c r="C11" s="67" t="str">
        <f>IF(Travel!B6="",A34,Travel!B6)</f>
        <v>Figures include GST (where applicable)</v>
      </c>
      <c r="D11" s="6"/>
      <c r="E11" s="8" t="s">
        <v>66</v>
      </c>
      <c r="F11" s="33">
        <f>'Gifts and benefits'!C43</f>
        <v>25</v>
      </c>
      <c r="G11" s="29"/>
      <c r="H11" s="29"/>
      <c r="I11" s="29"/>
      <c r="J11" s="29"/>
      <c r="K11" s="29"/>
    </row>
    <row r="12" spans="1:11" ht="27.75" customHeight="1" x14ac:dyDescent="0.2">
      <c r="A12" s="8" t="s">
        <v>24</v>
      </c>
      <c r="B12" s="60">
        <f>Hospitality!B25</f>
        <v>61.3</v>
      </c>
      <c r="C12" s="67" t="str">
        <f>IF(Hospitality!B6="",A34,Hospitality!B6)</f>
        <v>Figures include GST (where applicable)</v>
      </c>
      <c r="D12" s="6"/>
      <c r="E12" s="8" t="s">
        <v>67</v>
      </c>
      <c r="F12" s="33">
        <f>'Gifts and benefits'!C44</f>
        <v>9</v>
      </c>
      <c r="G12" s="29"/>
      <c r="H12" s="29"/>
      <c r="I12" s="29"/>
      <c r="J12" s="29"/>
      <c r="K12" s="29"/>
    </row>
    <row r="13" spans="1:11" ht="27.75" customHeight="1" x14ac:dyDescent="0.2">
      <c r="A13" s="8" t="s">
        <v>68</v>
      </c>
      <c r="B13" s="60">
        <f>'All other expenses'!B24</f>
        <v>3280.04</v>
      </c>
      <c r="C13" s="67" t="str">
        <f>IF('All other expenses'!B6="",A34,'All other expenses'!B6)</f>
        <v>Figures include GST (where applicable)</v>
      </c>
      <c r="D13" s="6"/>
      <c r="E13" s="8" t="s">
        <v>69</v>
      </c>
      <c r="F13" s="33">
        <f>'Gifts and benefits'!C45</f>
        <v>16</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Travel!B34</f>
        <v>8601.32</v>
      </c>
      <c r="C15" s="69" t="str">
        <f>C11</f>
        <v>Figures include GST (where applicable)</v>
      </c>
      <c r="D15" s="6"/>
      <c r="E15" s="6"/>
      <c r="F15" s="35"/>
      <c r="G15" s="17"/>
      <c r="H15" s="17"/>
      <c r="I15" s="17"/>
      <c r="J15" s="17"/>
      <c r="K15" s="17"/>
    </row>
    <row r="16" spans="1:11" ht="27.75" customHeight="1" x14ac:dyDescent="0.2">
      <c r="A16" s="9" t="s">
        <v>71</v>
      </c>
      <c r="B16" s="62">
        <f>Travel!B47</f>
        <v>1274.3599999999999</v>
      </c>
      <c r="C16" s="69" t="str">
        <f>C11</f>
        <v>Figures include GST (where applicable)</v>
      </c>
      <c r="D16" s="36"/>
      <c r="E16" s="6"/>
      <c r="F16" s="37"/>
      <c r="G16" s="17"/>
      <c r="H16" s="17"/>
      <c r="I16" s="17"/>
      <c r="J16" s="17"/>
      <c r="K16" s="17"/>
    </row>
    <row r="17" spans="1:11" ht="27.75" customHeight="1" x14ac:dyDescent="0.2">
      <c r="A17" s="9" t="s">
        <v>72</v>
      </c>
      <c r="B17" s="62">
        <f>Travel!B72</f>
        <v>446.34000000000003</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COUNT(Travel!B12:B33)</f>
        <v>17</v>
      </c>
      <c r="C55" s="76"/>
      <c r="D55" s="76">
        <f>COUNTIF(Travel!D12:D33,"*")</f>
        <v>17</v>
      </c>
      <c r="E55" s="77"/>
      <c r="F55" s="77" t="b">
        <f>MIN(B55,D55)=MAX(B55,D55)</f>
        <v>1</v>
      </c>
      <c r="G55" s="17"/>
      <c r="H55" s="17"/>
      <c r="I55" s="17"/>
      <c r="J55" s="17"/>
      <c r="K55" s="17"/>
    </row>
    <row r="56" spans="1:11" hidden="1" x14ac:dyDescent="0.2">
      <c r="A56" s="84" t="s">
        <v>105</v>
      </c>
      <c r="B56" s="76">
        <f>COUNT(Travel!B38:B46)</f>
        <v>3</v>
      </c>
      <c r="C56" s="76"/>
      <c r="D56" s="76">
        <f>COUNTIF(Travel!D38:D46,"*")</f>
        <v>3</v>
      </c>
      <c r="E56" s="77"/>
      <c r="F56" s="77" t="b">
        <f>MIN(B56,D56)=MAX(B56,D56)</f>
        <v>1</v>
      </c>
    </row>
    <row r="57" spans="1:11" hidden="1" x14ac:dyDescent="0.2">
      <c r="A57" s="85"/>
      <c r="B57" s="76">
        <f>COUNT(Travel!B51:B71)</f>
        <v>17</v>
      </c>
      <c r="C57" s="76"/>
      <c r="D57" s="76">
        <f>COUNTIF(Travel!D51:D71,"*")</f>
        <v>17</v>
      </c>
      <c r="E57" s="77"/>
      <c r="F57" s="77" t="b">
        <f>MIN(B57,D57)=MAX(B57,D57)</f>
        <v>1</v>
      </c>
    </row>
    <row r="58" spans="1:11" hidden="1" x14ac:dyDescent="0.2">
      <c r="A58" s="86" t="s">
        <v>106</v>
      </c>
      <c r="B58" s="78">
        <f>COUNT(Hospitality!B11:B24)</f>
        <v>1</v>
      </c>
      <c r="C58" s="78"/>
      <c r="D58" s="78">
        <f>COUNTIF(Hospitality!D11:D24,"*")</f>
        <v>1</v>
      </c>
      <c r="E58" s="79"/>
      <c r="F58" s="79" t="b">
        <f>MIN(B58,D58)=MAX(B58,D58)</f>
        <v>1</v>
      </c>
    </row>
    <row r="59" spans="1:11" hidden="1" x14ac:dyDescent="0.2">
      <c r="A59" s="87" t="s">
        <v>107</v>
      </c>
      <c r="B59" s="77">
        <f>COUNT('All other expenses'!B11:B23)</f>
        <v>4</v>
      </c>
      <c r="C59" s="77"/>
      <c r="D59" s="77">
        <f>COUNTIF('All other expenses'!D11:D23,"*")</f>
        <v>4</v>
      </c>
      <c r="E59" s="77"/>
      <c r="F59" s="77" t="b">
        <f>MIN(B59,D59)=MAX(B59,D59)</f>
        <v>1</v>
      </c>
    </row>
    <row r="60" spans="1:11" hidden="1" x14ac:dyDescent="0.2">
      <c r="A60" s="86" t="s">
        <v>108</v>
      </c>
      <c r="B60" s="78">
        <f>COUNTIF('Gifts and benefits'!B11:B42,"*")</f>
        <v>25</v>
      </c>
      <c r="C60" s="78">
        <f>COUNTIF('Gifts and benefits'!C11:C42,"*")</f>
        <v>25</v>
      </c>
      <c r="D60" s="78"/>
      <c r="E60" s="78">
        <f>COUNTA('Gifts and benefits'!E11:E42)</f>
        <v>25</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0"/>
  <sheetViews>
    <sheetView zoomScaleNormal="100" workbookViewId="0">
      <selection activeCell="A39" sqref="A39:XFD3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1" t="s">
        <v>109</v>
      </c>
      <c r="B1" s="151"/>
      <c r="C1" s="151"/>
      <c r="D1" s="151"/>
      <c r="E1" s="151"/>
      <c r="F1" s="17"/>
    </row>
    <row r="2" spans="1:6" ht="21" customHeight="1" x14ac:dyDescent="0.2">
      <c r="A2" s="3" t="s">
        <v>52</v>
      </c>
      <c r="B2" s="155" t="str">
        <f>'Summary and sign-off'!B2:F2</f>
        <v>Pharmac</v>
      </c>
      <c r="C2" s="155"/>
      <c r="D2" s="155"/>
      <c r="E2" s="155"/>
      <c r="F2" s="17"/>
    </row>
    <row r="3" spans="1:6" ht="21" customHeight="1" x14ac:dyDescent="0.2">
      <c r="A3" s="3" t="s">
        <v>110</v>
      </c>
      <c r="B3" s="155" t="str">
        <f>'Summary and sign-off'!B3:F3</f>
        <v>Sarah Fitt</v>
      </c>
      <c r="C3" s="155"/>
      <c r="D3" s="155"/>
      <c r="E3" s="155"/>
      <c r="F3" s="17"/>
    </row>
    <row r="4" spans="1:6" ht="21" customHeight="1" x14ac:dyDescent="0.2">
      <c r="A4" s="3" t="s">
        <v>111</v>
      </c>
      <c r="B4" s="155">
        <f>'Summary and sign-off'!B4:F4</f>
        <v>44743</v>
      </c>
      <c r="C4" s="155"/>
      <c r="D4" s="155"/>
      <c r="E4" s="155"/>
      <c r="F4" s="17"/>
    </row>
    <row r="5" spans="1:6" ht="21" customHeight="1" x14ac:dyDescent="0.2">
      <c r="A5" s="3" t="s">
        <v>112</v>
      </c>
      <c r="B5" s="155">
        <f>'Summary and sign-off'!B5:F5</f>
        <v>45107</v>
      </c>
      <c r="C5" s="155"/>
      <c r="D5" s="155"/>
      <c r="E5" s="155"/>
      <c r="F5" s="17"/>
    </row>
    <row r="6" spans="1:6" ht="21" customHeight="1" x14ac:dyDescent="0.2">
      <c r="A6" s="3" t="s">
        <v>113</v>
      </c>
      <c r="B6" s="149" t="s">
        <v>80</v>
      </c>
      <c r="C6" s="149"/>
      <c r="D6" s="149"/>
      <c r="E6" s="149"/>
      <c r="F6" s="17"/>
    </row>
    <row r="7" spans="1:6" ht="21" customHeight="1" x14ac:dyDescent="0.2">
      <c r="A7" s="3" t="s">
        <v>56</v>
      </c>
      <c r="B7" s="149" t="s">
        <v>83</v>
      </c>
      <c r="C7" s="149"/>
      <c r="D7" s="149"/>
      <c r="E7" s="149"/>
      <c r="F7" s="17"/>
    </row>
    <row r="8" spans="1:6" ht="36" customHeight="1" x14ac:dyDescent="0.2">
      <c r="A8" s="158" t="s">
        <v>114</v>
      </c>
      <c r="B8" s="159"/>
      <c r="C8" s="159"/>
      <c r="D8" s="159"/>
      <c r="E8" s="159"/>
      <c r="F8" s="19"/>
    </row>
    <row r="9" spans="1:6" ht="36" customHeight="1" x14ac:dyDescent="0.2">
      <c r="A9" s="160" t="s">
        <v>115</v>
      </c>
      <c r="B9" s="161"/>
      <c r="C9" s="161"/>
      <c r="D9" s="161"/>
      <c r="E9" s="161"/>
      <c r="F9" s="19"/>
    </row>
    <row r="10" spans="1:6" ht="24.75" customHeight="1" x14ac:dyDescent="0.2">
      <c r="A10" s="157" t="s">
        <v>116</v>
      </c>
      <c r="B10" s="162"/>
      <c r="C10" s="157"/>
      <c r="D10" s="157"/>
      <c r="E10" s="157"/>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20">
        <v>44818</v>
      </c>
      <c r="B13" s="121">
        <v>738.77</v>
      </c>
      <c r="C13" s="122" t="s">
        <v>190</v>
      </c>
      <c r="D13" s="122" t="s">
        <v>191</v>
      </c>
      <c r="E13" s="123" t="s">
        <v>192</v>
      </c>
      <c r="F13" s="1"/>
    </row>
    <row r="14" spans="1:6" s="2" customFormat="1" x14ac:dyDescent="0.2">
      <c r="A14" s="136" t="s">
        <v>243</v>
      </c>
      <c r="B14" s="121">
        <v>4351.6099999999997</v>
      </c>
      <c r="C14" s="122" t="s">
        <v>195</v>
      </c>
      <c r="D14" s="122" t="s">
        <v>257</v>
      </c>
      <c r="E14" s="123" t="s">
        <v>192</v>
      </c>
      <c r="F14" s="1"/>
    </row>
    <row r="15" spans="1:6" s="2" customFormat="1" x14ac:dyDescent="0.2">
      <c r="A15" s="136">
        <v>45183</v>
      </c>
      <c r="B15" s="121">
        <v>166.81</v>
      </c>
      <c r="C15" s="122" t="s">
        <v>244</v>
      </c>
      <c r="D15" s="122" t="s">
        <v>258</v>
      </c>
      <c r="E15" s="123" t="s">
        <v>192</v>
      </c>
      <c r="F15" s="1"/>
    </row>
    <row r="16" spans="1:6" s="2" customFormat="1" x14ac:dyDescent="0.2">
      <c r="A16" s="136">
        <v>44819</v>
      </c>
      <c r="B16" s="121">
        <v>41.7</v>
      </c>
      <c r="C16" s="122" t="s">
        <v>244</v>
      </c>
      <c r="D16" s="122" t="s">
        <v>246</v>
      </c>
      <c r="E16" s="123" t="s">
        <v>192</v>
      </c>
      <c r="F16" s="1"/>
    </row>
    <row r="17" spans="1:6" s="2" customFormat="1" x14ac:dyDescent="0.2">
      <c r="A17" s="136">
        <v>44820</v>
      </c>
      <c r="B17" s="121">
        <v>44.04</v>
      </c>
      <c r="C17" s="122" t="s">
        <v>244</v>
      </c>
      <c r="D17" s="122" t="s">
        <v>245</v>
      </c>
      <c r="E17" s="123" t="s">
        <v>192</v>
      </c>
      <c r="F17" s="1"/>
    </row>
    <row r="18" spans="1:6" s="2" customFormat="1" x14ac:dyDescent="0.2">
      <c r="A18" s="136">
        <v>44832</v>
      </c>
      <c r="B18" s="121">
        <v>32.159999999999997</v>
      </c>
      <c r="C18" s="122" t="s">
        <v>247</v>
      </c>
      <c r="D18" s="122" t="s">
        <v>245</v>
      </c>
      <c r="E18" s="123" t="s">
        <v>248</v>
      </c>
      <c r="F18" s="1"/>
    </row>
    <row r="19" spans="1:6" s="2" customFormat="1" x14ac:dyDescent="0.2">
      <c r="A19" s="136">
        <v>44832</v>
      </c>
      <c r="B19" s="121">
        <v>30.97</v>
      </c>
      <c r="C19" s="122" t="s">
        <v>247</v>
      </c>
      <c r="D19" s="122" t="s">
        <v>245</v>
      </c>
      <c r="E19" s="123" t="s">
        <v>248</v>
      </c>
      <c r="F19" s="1"/>
    </row>
    <row r="20" spans="1:6" s="2" customFormat="1" x14ac:dyDescent="0.2">
      <c r="A20" s="136" t="s">
        <v>237</v>
      </c>
      <c r="B20" s="121">
        <v>2148.27</v>
      </c>
      <c r="C20" s="122" t="s">
        <v>196</v>
      </c>
      <c r="D20" s="122" t="s">
        <v>257</v>
      </c>
      <c r="E20" s="123" t="s">
        <v>177</v>
      </c>
      <c r="F20" s="1"/>
    </row>
    <row r="21" spans="1:6" s="2" customFormat="1" x14ac:dyDescent="0.2">
      <c r="A21" s="136" t="s">
        <v>237</v>
      </c>
      <c r="B21" s="121">
        <v>866.58</v>
      </c>
      <c r="C21" s="122" t="s">
        <v>196</v>
      </c>
      <c r="D21" s="122" t="s">
        <v>191</v>
      </c>
      <c r="E21" s="123" t="s">
        <v>177</v>
      </c>
      <c r="F21" s="1"/>
    </row>
    <row r="22" spans="1:6" s="2" customFormat="1" x14ac:dyDescent="0.2">
      <c r="A22" s="136">
        <v>45101</v>
      </c>
      <c r="B22" s="121">
        <v>34.020000000000003</v>
      </c>
      <c r="C22" s="122" t="s">
        <v>196</v>
      </c>
      <c r="D22" s="122" t="s">
        <v>264</v>
      </c>
      <c r="E22" s="123" t="s">
        <v>177</v>
      </c>
      <c r="F22" s="1"/>
    </row>
    <row r="23" spans="1:6" s="2" customFormat="1" x14ac:dyDescent="0.2">
      <c r="A23" s="136" t="s">
        <v>265</v>
      </c>
      <c r="B23" s="121">
        <v>69.62</v>
      </c>
      <c r="C23" s="122" t="s">
        <v>196</v>
      </c>
      <c r="D23" s="122" t="s">
        <v>266</v>
      </c>
      <c r="E23" s="123" t="s">
        <v>177</v>
      </c>
      <c r="F23" s="1"/>
    </row>
    <row r="24" spans="1:6" s="2" customFormat="1" x14ac:dyDescent="0.2">
      <c r="A24" s="136">
        <v>45103</v>
      </c>
      <c r="B24" s="121">
        <v>10.83</v>
      </c>
      <c r="C24" s="122" t="s">
        <v>196</v>
      </c>
      <c r="D24" s="122" t="s">
        <v>259</v>
      </c>
      <c r="E24" s="123" t="s">
        <v>177</v>
      </c>
      <c r="F24" s="1"/>
    </row>
    <row r="25" spans="1:6" s="2" customFormat="1" x14ac:dyDescent="0.2">
      <c r="A25" s="136">
        <v>45103</v>
      </c>
      <c r="B25" s="121">
        <v>10.130000000000001</v>
      </c>
      <c r="C25" s="122" t="s">
        <v>196</v>
      </c>
      <c r="D25" s="122" t="s">
        <v>261</v>
      </c>
      <c r="E25" s="123" t="s">
        <v>177</v>
      </c>
      <c r="F25" s="1"/>
    </row>
    <row r="26" spans="1:6" s="2" customFormat="1" x14ac:dyDescent="0.2">
      <c r="A26" s="136">
        <v>45103</v>
      </c>
      <c r="B26" s="121">
        <v>10.52</v>
      </c>
      <c r="C26" s="122" t="s">
        <v>196</v>
      </c>
      <c r="D26" s="122" t="s">
        <v>261</v>
      </c>
      <c r="E26" s="123" t="s">
        <v>177</v>
      </c>
      <c r="F26" s="1"/>
    </row>
    <row r="27" spans="1:6" s="2" customFormat="1" x14ac:dyDescent="0.2">
      <c r="A27" s="136">
        <v>45103</v>
      </c>
      <c r="B27" s="121">
        <v>10.83</v>
      </c>
      <c r="C27" s="122" t="s">
        <v>196</v>
      </c>
      <c r="D27" s="122" t="s">
        <v>259</v>
      </c>
      <c r="E27" s="123" t="s">
        <v>177</v>
      </c>
      <c r="F27" s="1"/>
    </row>
    <row r="28" spans="1:6" s="2" customFormat="1" x14ac:dyDescent="0.2">
      <c r="A28" s="136">
        <v>45104</v>
      </c>
      <c r="B28" s="121">
        <v>10.130000000000001</v>
      </c>
      <c r="C28" s="122" t="s">
        <v>196</v>
      </c>
      <c r="D28" s="122" t="s">
        <v>259</v>
      </c>
      <c r="E28" s="123" t="s">
        <v>177</v>
      </c>
      <c r="F28" s="1"/>
    </row>
    <row r="29" spans="1:6" s="2" customFormat="1" x14ac:dyDescent="0.2">
      <c r="A29" s="120">
        <v>45105</v>
      </c>
      <c r="B29" s="121">
        <v>24.33</v>
      </c>
      <c r="C29" s="122" t="s">
        <v>196</v>
      </c>
      <c r="D29" s="122" t="s">
        <v>260</v>
      </c>
      <c r="E29" s="123" t="s">
        <v>177</v>
      </c>
      <c r="F29" s="1"/>
    </row>
    <row r="30" spans="1:6" s="2" customFormat="1" ht="12.75" customHeight="1" x14ac:dyDescent="0.2">
      <c r="A30" s="120"/>
      <c r="B30" s="121"/>
      <c r="C30" s="122"/>
      <c r="D30" s="122"/>
      <c r="E30" s="123"/>
      <c r="F30" s="1"/>
    </row>
    <row r="31" spans="1:6" s="2" customFormat="1" x14ac:dyDescent="0.2">
      <c r="A31" s="124"/>
      <c r="B31" s="121"/>
      <c r="C31" s="122"/>
      <c r="D31" s="122"/>
      <c r="E31" s="123"/>
      <c r="F31" s="1"/>
    </row>
    <row r="32" spans="1:6" s="2" customFormat="1" x14ac:dyDescent="0.2">
      <c r="A32" s="124"/>
      <c r="B32" s="121"/>
      <c r="C32" s="122"/>
      <c r="D32" s="122"/>
      <c r="E32" s="123"/>
      <c r="F32" s="1"/>
    </row>
    <row r="33" spans="1:6" s="2" customFormat="1" hidden="1" x14ac:dyDescent="0.2">
      <c r="A33" s="106"/>
      <c r="B33" s="107"/>
      <c r="C33" s="108"/>
      <c r="D33" s="108"/>
      <c r="E33" s="109"/>
      <c r="F33" s="1"/>
    </row>
    <row r="34" spans="1:6" ht="19.5" customHeight="1" x14ac:dyDescent="0.2">
      <c r="A34" s="72" t="s">
        <v>122</v>
      </c>
      <c r="B34" s="73">
        <f>SUM(B12:B33)</f>
        <v>8601.32</v>
      </c>
      <c r="C34" s="131" t="str">
        <f>IF(SUBTOTAL(3,B12:B33)=SUBTOTAL(103,B12:B33),'Summary and sign-off'!$A$48,'Summary and sign-off'!$A$49)</f>
        <v>Check - there are no hidden rows with data</v>
      </c>
      <c r="D34" s="156" t="str">
        <f>IF('Summary and sign-off'!F55='Summary and sign-off'!F54,'Summary and sign-off'!A51,'Summary and sign-off'!A50)</f>
        <v>Check - each entry provides sufficient information</v>
      </c>
      <c r="E34" s="156"/>
      <c r="F34" s="17"/>
    </row>
    <row r="35" spans="1:6" ht="10.5" customHeight="1" x14ac:dyDescent="0.2">
      <c r="A35" s="17"/>
      <c r="B35" s="19"/>
      <c r="C35" s="17"/>
      <c r="D35" s="17"/>
      <c r="E35" s="17"/>
      <c r="F35" s="17"/>
    </row>
    <row r="36" spans="1:6" ht="24.75" customHeight="1" x14ac:dyDescent="0.2">
      <c r="A36" s="157" t="s">
        <v>123</v>
      </c>
      <c r="B36" s="157"/>
      <c r="C36" s="157"/>
      <c r="D36" s="157"/>
      <c r="E36" s="157"/>
      <c r="F36" s="29"/>
    </row>
    <row r="37" spans="1:6" ht="27" customHeight="1" x14ac:dyDescent="0.2">
      <c r="A37" s="24" t="s">
        <v>117</v>
      </c>
      <c r="B37" s="24" t="s">
        <v>62</v>
      </c>
      <c r="C37" s="24" t="s">
        <v>124</v>
      </c>
      <c r="D37" s="24" t="s">
        <v>120</v>
      </c>
      <c r="E37" s="24" t="s">
        <v>121</v>
      </c>
      <c r="F37" s="30"/>
    </row>
    <row r="38" spans="1:6" s="2" customFormat="1" hidden="1" x14ac:dyDescent="0.2">
      <c r="A38" s="96"/>
      <c r="B38" s="97"/>
      <c r="C38" s="98"/>
      <c r="D38" s="98"/>
      <c r="E38" s="99"/>
      <c r="F38" s="1"/>
    </row>
    <row r="39" spans="1:6" s="2" customFormat="1" x14ac:dyDescent="0.2">
      <c r="A39" s="120">
        <v>44848</v>
      </c>
      <c r="B39" s="121">
        <v>49.3</v>
      </c>
      <c r="C39" s="122" t="s">
        <v>189</v>
      </c>
      <c r="D39" s="120" t="s">
        <v>187</v>
      </c>
      <c r="E39" s="120" t="s">
        <v>186</v>
      </c>
      <c r="F39" s="1"/>
    </row>
    <row r="40" spans="1:6" s="2" customFormat="1" x14ac:dyDescent="0.2">
      <c r="A40" s="120">
        <v>45213</v>
      </c>
      <c r="B40" s="121">
        <v>714.87</v>
      </c>
      <c r="C40" s="122" t="s">
        <v>189</v>
      </c>
      <c r="D40" s="122" t="s">
        <v>194</v>
      </c>
      <c r="E40" s="123" t="s">
        <v>186</v>
      </c>
      <c r="F40" s="1"/>
    </row>
    <row r="41" spans="1:6" s="2" customFormat="1" ht="25.5" x14ac:dyDescent="0.2">
      <c r="A41" s="134" t="s">
        <v>193</v>
      </c>
      <c r="B41" s="122">
        <v>510.19</v>
      </c>
      <c r="C41" s="122" t="s">
        <v>272</v>
      </c>
      <c r="D41" s="122" t="s">
        <v>194</v>
      </c>
      <c r="E41" s="123" t="s">
        <v>186</v>
      </c>
      <c r="F41" s="1"/>
    </row>
    <row r="42" spans="1:6" s="2" customFormat="1" x14ac:dyDescent="0.2">
      <c r="A42" s="120"/>
      <c r="B42" s="121"/>
      <c r="C42" s="122"/>
      <c r="D42" s="122"/>
      <c r="E42" s="123"/>
      <c r="F42" s="1"/>
    </row>
    <row r="43" spans="1:6" s="2" customFormat="1" x14ac:dyDescent="0.2">
      <c r="A43" s="120"/>
      <c r="B43" s="121"/>
      <c r="C43" s="122"/>
      <c r="D43" s="122"/>
      <c r="E43" s="123"/>
      <c r="F43" s="1"/>
    </row>
    <row r="44" spans="1:6" s="2" customFormat="1" x14ac:dyDescent="0.2">
      <c r="A44" s="120"/>
      <c r="B44" s="121"/>
      <c r="C44" s="122"/>
      <c r="D44" s="122"/>
      <c r="E44" s="123"/>
      <c r="F44" s="1"/>
    </row>
    <row r="45" spans="1:6" s="2" customFormat="1" x14ac:dyDescent="0.2">
      <c r="A45" s="120"/>
      <c r="B45" s="121"/>
      <c r="C45" s="122"/>
      <c r="D45" s="122"/>
      <c r="E45" s="123"/>
      <c r="F45" s="1"/>
    </row>
    <row r="46" spans="1:6" s="2" customFormat="1" hidden="1" x14ac:dyDescent="0.2">
      <c r="A46" s="110"/>
      <c r="B46" s="111"/>
      <c r="C46" s="112"/>
      <c r="D46" s="112"/>
      <c r="E46" s="113"/>
      <c r="F46" s="1"/>
    </row>
    <row r="47" spans="1:6" ht="19.5" customHeight="1" x14ac:dyDescent="0.2">
      <c r="A47" s="72" t="s">
        <v>125</v>
      </c>
      <c r="B47" s="73">
        <f>SUM(B38:B46)</f>
        <v>1274.3599999999999</v>
      </c>
      <c r="C47" s="131" t="str">
        <f>IF(SUBTOTAL(3,B38:B46)=SUBTOTAL(103,B38:B46),'Summary and sign-off'!$A$48,'Summary and sign-off'!$A$49)</f>
        <v>Check - there are no hidden rows with data</v>
      </c>
      <c r="D47" s="156" t="str">
        <f>IF('Summary and sign-off'!F56='Summary and sign-off'!F54,'Summary and sign-off'!A51,'Summary and sign-off'!A50)</f>
        <v>Check - each entry provides sufficient information</v>
      </c>
      <c r="E47" s="156"/>
      <c r="F47" s="17"/>
    </row>
    <row r="48" spans="1:6" ht="10.5" customHeight="1" x14ac:dyDescent="0.2">
      <c r="A48" s="17"/>
      <c r="B48" s="19"/>
      <c r="C48" s="17"/>
      <c r="D48" s="17"/>
      <c r="E48" s="17"/>
      <c r="F48" s="17"/>
    </row>
    <row r="49" spans="1:6" ht="24.75" customHeight="1" x14ac:dyDescent="0.2">
      <c r="A49" s="157" t="s">
        <v>126</v>
      </c>
      <c r="B49" s="157"/>
      <c r="C49" s="157"/>
      <c r="D49" s="157"/>
      <c r="E49" s="157"/>
      <c r="F49" s="17"/>
    </row>
    <row r="50" spans="1:6" ht="27" customHeight="1" x14ac:dyDescent="0.2">
      <c r="A50" s="24" t="s">
        <v>117</v>
      </c>
      <c r="B50" s="24" t="s">
        <v>62</v>
      </c>
      <c r="C50" s="24" t="s">
        <v>127</v>
      </c>
      <c r="D50" s="24" t="s">
        <v>128</v>
      </c>
      <c r="E50" s="24" t="s">
        <v>121</v>
      </c>
      <c r="F50" s="28"/>
    </row>
    <row r="51" spans="1:6" s="2" customFormat="1" hidden="1" x14ac:dyDescent="0.2">
      <c r="A51" s="96"/>
      <c r="B51" s="97"/>
      <c r="C51" s="98"/>
      <c r="D51" s="98"/>
      <c r="E51" s="99"/>
      <c r="F51" s="1"/>
    </row>
    <row r="52" spans="1:6" s="2" customFormat="1" x14ac:dyDescent="0.2">
      <c r="A52" s="120">
        <v>44802</v>
      </c>
      <c r="B52" s="121">
        <v>9.4</v>
      </c>
      <c r="C52" s="122" t="s">
        <v>238</v>
      </c>
      <c r="D52" s="122" t="s">
        <v>185</v>
      </c>
      <c r="E52" s="122" t="s">
        <v>174</v>
      </c>
      <c r="F52" s="1"/>
    </row>
    <row r="53" spans="1:6" s="2" customFormat="1" x14ac:dyDescent="0.2">
      <c r="A53" s="120">
        <v>44812</v>
      </c>
      <c r="B53" s="121">
        <v>76.25</v>
      </c>
      <c r="C53" s="122" t="s">
        <v>241</v>
      </c>
      <c r="D53" s="122" t="s">
        <v>185</v>
      </c>
      <c r="E53" s="123" t="s">
        <v>174</v>
      </c>
      <c r="F53" s="1"/>
    </row>
    <row r="54" spans="1:6" s="2" customFormat="1" x14ac:dyDescent="0.2">
      <c r="A54" s="120">
        <v>44835</v>
      </c>
      <c r="B54" s="121">
        <v>71.17</v>
      </c>
      <c r="C54" s="122" t="s">
        <v>240</v>
      </c>
      <c r="D54" s="122" t="s">
        <v>185</v>
      </c>
      <c r="E54" s="123" t="s">
        <v>174</v>
      </c>
      <c r="F54" s="1"/>
    </row>
    <row r="55" spans="1:6" s="2" customFormat="1" x14ac:dyDescent="0.2">
      <c r="A55" s="120">
        <v>44844</v>
      </c>
      <c r="B55" s="121">
        <v>18.27</v>
      </c>
      <c r="C55" s="122" t="s">
        <v>172</v>
      </c>
      <c r="D55" s="122" t="s">
        <v>171</v>
      </c>
      <c r="E55" s="123" t="s">
        <v>174</v>
      </c>
      <c r="F55" s="1"/>
    </row>
    <row r="56" spans="1:6" s="2" customFormat="1" x14ac:dyDescent="0.2">
      <c r="A56" s="120">
        <v>44848</v>
      </c>
      <c r="B56" s="121">
        <v>65</v>
      </c>
      <c r="C56" s="122" t="s">
        <v>188</v>
      </c>
      <c r="D56" s="122" t="s">
        <v>185</v>
      </c>
      <c r="E56" s="123" t="s">
        <v>186</v>
      </c>
      <c r="F56" s="1"/>
    </row>
    <row r="57" spans="1:6" s="2" customFormat="1" x14ac:dyDescent="0.2">
      <c r="A57" s="120">
        <v>44848</v>
      </c>
      <c r="B57" s="121">
        <v>80.14</v>
      </c>
      <c r="C57" s="122" t="s">
        <v>188</v>
      </c>
      <c r="D57" s="122" t="s">
        <v>185</v>
      </c>
      <c r="E57" s="123" t="s">
        <v>186</v>
      </c>
      <c r="F57" s="1"/>
    </row>
    <row r="58" spans="1:6" s="2" customFormat="1" x14ac:dyDescent="0.2">
      <c r="A58" s="120">
        <v>44859</v>
      </c>
      <c r="B58" s="121">
        <v>8.3699999999999992</v>
      </c>
      <c r="C58" s="122" t="s">
        <v>173</v>
      </c>
      <c r="D58" s="122" t="s">
        <v>171</v>
      </c>
      <c r="E58" s="123" t="s">
        <v>174</v>
      </c>
      <c r="F58" s="1"/>
    </row>
    <row r="59" spans="1:6" s="2" customFormat="1" x14ac:dyDescent="0.2">
      <c r="A59" s="120">
        <v>44859</v>
      </c>
      <c r="B59" s="121">
        <v>11.88</v>
      </c>
      <c r="C59" s="122" t="s">
        <v>239</v>
      </c>
      <c r="D59" s="122" t="s">
        <v>185</v>
      </c>
      <c r="E59" s="123" t="s">
        <v>174</v>
      </c>
      <c r="F59" s="1"/>
    </row>
    <row r="60" spans="1:6" s="2" customFormat="1" x14ac:dyDescent="0.2">
      <c r="A60" s="120">
        <v>44894</v>
      </c>
      <c r="B60" s="121">
        <v>10.43</v>
      </c>
      <c r="C60" s="122" t="s">
        <v>184</v>
      </c>
      <c r="D60" s="122" t="s">
        <v>171</v>
      </c>
      <c r="E60" s="123" t="s">
        <v>174</v>
      </c>
      <c r="F60" s="1"/>
    </row>
    <row r="61" spans="1:6" s="2" customFormat="1" x14ac:dyDescent="0.2">
      <c r="A61" s="120">
        <v>44894</v>
      </c>
      <c r="B61" s="121">
        <v>24.95</v>
      </c>
      <c r="C61" s="122" t="s">
        <v>184</v>
      </c>
      <c r="D61" s="122" t="s">
        <v>185</v>
      </c>
      <c r="E61" s="123" t="s">
        <v>174</v>
      </c>
      <c r="F61" s="1"/>
    </row>
    <row r="62" spans="1:6" s="2" customFormat="1" x14ac:dyDescent="0.2">
      <c r="A62" s="120">
        <v>45008</v>
      </c>
      <c r="B62" s="121">
        <v>16.739999999999998</v>
      </c>
      <c r="C62" s="122" t="s">
        <v>242</v>
      </c>
      <c r="D62" s="122" t="s">
        <v>185</v>
      </c>
      <c r="E62" s="123" t="s">
        <v>174</v>
      </c>
      <c r="F62" s="1"/>
    </row>
    <row r="63" spans="1:6" s="2" customFormat="1" x14ac:dyDescent="0.2">
      <c r="A63" s="120">
        <v>45013</v>
      </c>
      <c r="B63" s="121">
        <v>7.54</v>
      </c>
      <c r="C63" s="122" t="s">
        <v>178</v>
      </c>
      <c r="D63" s="122" t="s">
        <v>171</v>
      </c>
      <c r="E63" s="123" t="s">
        <v>174</v>
      </c>
      <c r="F63" s="1"/>
    </row>
    <row r="64" spans="1:6" s="2" customFormat="1" x14ac:dyDescent="0.2">
      <c r="A64" s="120">
        <v>45013</v>
      </c>
      <c r="B64" s="121">
        <v>9.74</v>
      </c>
      <c r="C64" s="122" t="s">
        <v>179</v>
      </c>
      <c r="D64" s="122" t="s">
        <v>171</v>
      </c>
      <c r="E64" s="123" t="s">
        <v>174</v>
      </c>
      <c r="F64" s="1"/>
    </row>
    <row r="65" spans="1:6" s="2" customFormat="1" x14ac:dyDescent="0.2">
      <c r="A65" s="120">
        <v>45055</v>
      </c>
      <c r="B65" s="121">
        <v>9.56</v>
      </c>
      <c r="C65" s="122" t="s">
        <v>178</v>
      </c>
      <c r="D65" s="122" t="s">
        <v>171</v>
      </c>
      <c r="E65" s="123" t="s">
        <v>174</v>
      </c>
      <c r="F65" s="1"/>
    </row>
    <row r="66" spans="1:6" s="2" customFormat="1" x14ac:dyDescent="0.2">
      <c r="A66" s="120">
        <v>45055</v>
      </c>
      <c r="B66" s="121">
        <v>7.71</v>
      </c>
      <c r="C66" s="122" t="s">
        <v>179</v>
      </c>
      <c r="D66" s="122" t="s">
        <v>171</v>
      </c>
      <c r="E66" s="123" t="s">
        <v>174</v>
      </c>
      <c r="F66" s="1"/>
    </row>
    <row r="67" spans="1:6" s="2" customFormat="1" x14ac:dyDescent="0.2">
      <c r="A67" s="120">
        <v>45092</v>
      </c>
      <c r="B67" s="121">
        <v>9.2899999999999991</v>
      </c>
      <c r="C67" s="122" t="s">
        <v>262</v>
      </c>
      <c r="D67" s="122" t="s">
        <v>171</v>
      </c>
      <c r="E67" s="123" t="s">
        <v>174</v>
      </c>
      <c r="F67" s="1"/>
    </row>
    <row r="68" spans="1:6" s="2" customFormat="1" x14ac:dyDescent="0.2">
      <c r="A68" s="120">
        <v>45092</v>
      </c>
      <c r="B68" s="121">
        <v>9.9</v>
      </c>
      <c r="C68" s="122" t="s">
        <v>263</v>
      </c>
      <c r="D68" s="122" t="s">
        <v>171</v>
      </c>
      <c r="E68" s="123" t="s">
        <v>174</v>
      </c>
      <c r="F68" s="1"/>
    </row>
    <row r="69" spans="1:6" s="2" customFormat="1" x14ac:dyDescent="0.2">
      <c r="A69" s="120"/>
      <c r="B69" s="121"/>
      <c r="C69" s="122"/>
      <c r="D69" s="122"/>
      <c r="E69" s="123"/>
      <c r="F69" s="1"/>
    </row>
    <row r="70" spans="1:6" s="2" customFormat="1" x14ac:dyDescent="0.2">
      <c r="A70" s="120"/>
      <c r="B70" s="121"/>
      <c r="C70" s="122"/>
      <c r="D70" s="122"/>
      <c r="E70" s="123"/>
      <c r="F70" s="1"/>
    </row>
    <row r="71" spans="1:6" s="2" customFormat="1" hidden="1" x14ac:dyDescent="0.2">
      <c r="A71" s="96"/>
      <c r="B71" s="97"/>
      <c r="C71" s="98"/>
      <c r="D71" s="98"/>
      <c r="E71" s="99"/>
      <c r="F71" s="1"/>
    </row>
    <row r="72" spans="1:6" ht="19.5" customHeight="1" x14ac:dyDescent="0.2">
      <c r="A72" s="72" t="s">
        <v>129</v>
      </c>
      <c r="B72" s="73">
        <f>SUM(B51:B71)</f>
        <v>446.34000000000003</v>
      </c>
      <c r="C72" s="131" t="str">
        <f>IF(SUBTOTAL(3,B51:B71)=SUBTOTAL(103,B51:B71),'Summary and sign-off'!$A$48,'Summary and sign-off'!$A$49)</f>
        <v>Check - there are no hidden rows with data</v>
      </c>
      <c r="D72" s="156" t="str">
        <f>IF('Summary and sign-off'!F57='Summary and sign-off'!F54,'Summary and sign-off'!A51,'Summary and sign-off'!A50)</f>
        <v>Check - each entry provides sufficient information</v>
      </c>
      <c r="E72" s="156"/>
      <c r="F72" s="17"/>
    </row>
    <row r="73" spans="1:6" ht="10.5" customHeight="1" x14ac:dyDescent="0.2">
      <c r="A73" s="17"/>
      <c r="B73" s="58"/>
      <c r="C73" s="19"/>
      <c r="D73" s="17"/>
      <c r="E73" s="17"/>
      <c r="F73" s="17"/>
    </row>
    <row r="74" spans="1:6" ht="34.5" customHeight="1" x14ac:dyDescent="0.2">
      <c r="A74" s="31" t="s">
        <v>130</v>
      </c>
      <c r="B74" s="59">
        <f>B34+B47+B72</f>
        <v>10322.02</v>
      </c>
      <c r="C74" s="32"/>
      <c r="D74" s="32"/>
      <c r="E74" s="32"/>
      <c r="F74" s="17"/>
    </row>
    <row r="75" spans="1:6" x14ac:dyDescent="0.2">
      <c r="A75" s="17"/>
      <c r="B75" s="19"/>
      <c r="C75" s="17"/>
      <c r="D75" s="17"/>
      <c r="E75" s="17"/>
      <c r="F75" s="17"/>
    </row>
    <row r="76" spans="1:6" x14ac:dyDescent="0.2">
      <c r="A76" s="18" t="s">
        <v>73</v>
      </c>
      <c r="B76" s="19"/>
      <c r="C76" s="17"/>
      <c r="D76" s="17"/>
      <c r="E76" s="17"/>
      <c r="F76" s="17"/>
    </row>
    <row r="77" spans="1:6" ht="12.6" customHeight="1" x14ac:dyDescent="0.2">
      <c r="A77" s="20" t="s">
        <v>131</v>
      </c>
      <c r="F77" s="17"/>
    </row>
    <row r="78" spans="1:6" ht="12.95" customHeight="1" x14ac:dyDescent="0.2">
      <c r="A78" s="20" t="s">
        <v>132</v>
      </c>
      <c r="B78" s="17"/>
      <c r="D78" s="17"/>
      <c r="F78" s="17"/>
    </row>
    <row r="79" spans="1:6" x14ac:dyDescent="0.2">
      <c r="A79" s="20" t="s">
        <v>133</v>
      </c>
      <c r="F79" s="17"/>
    </row>
    <row r="80" spans="1:6" x14ac:dyDescent="0.2">
      <c r="A80" s="20" t="s">
        <v>79</v>
      </c>
      <c r="B80" s="19"/>
      <c r="C80" s="17"/>
      <c r="D80" s="17"/>
      <c r="E80" s="17"/>
      <c r="F80" s="17"/>
    </row>
    <row r="81" spans="1:6" ht="12.95" customHeight="1" x14ac:dyDescent="0.2">
      <c r="A81" s="20" t="s">
        <v>134</v>
      </c>
      <c r="B81" s="17"/>
      <c r="D81" s="17"/>
      <c r="F81" s="17"/>
    </row>
    <row r="82" spans="1:6" x14ac:dyDescent="0.2">
      <c r="A82" s="20" t="s">
        <v>135</v>
      </c>
      <c r="F82" s="17"/>
    </row>
    <row r="83" spans="1:6" x14ac:dyDescent="0.2">
      <c r="A83" s="20" t="s">
        <v>136</v>
      </c>
      <c r="B83" s="20"/>
      <c r="C83" s="20"/>
      <c r="D83" s="20"/>
      <c r="F83" s="17"/>
    </row>
    <row r="84" spans="1:6" x14ac:dyDescent="0.2">
      <c r="A84" s="26"/>
      <c r="B84" s="17"/>
      <c r="C84" s="17"/>
      <c r="D84" s="17"/>
      <c r="E84" s="17"/>
      <c r="F84" s="17"/>
    </row>
    <row r="85" spans="1:6" hidden="1" x14ac:dyDescent="0.2">
      <c r="A85" s="26"/>
      <c r="B85" s="17"/>
      <c r="C85" s="17"/>
      <c r="D85" s="17"/>
      <c r="E85" s="17"/>
      <c r="F85" s="17"/>
    </row>
    <row r="86" spans="1:6" x14ac:dyDescent="0.2"/>
    <row r="87" spans="1:6" x14ac:dyDescent="0.2"/>
    <row r="88" spans="1:6" x14ac:dyDescent="0.2"/>
    <row r="89" spans="1:6" x14ac:dyDescent="0.2"/>
    <row r="90" spans="1:6" ht="12.75" hidden="1" customHeight="1" x14ac:dyDescent="0.2"/>
    <row r="91" spans="1:6" x14ac:dyDescent="0.2"/>
    <row r="92" spans="1:6" x14ac:dyDescent="0.2"/>
    <row r="93" spans="1:6" hidden="1" x14ac:dyDescent="0.2">
      <c r="A93" s="26"/>
      <c r="B93" s="17"/>
      <c r="C93" s="17"/>
      <c r="D93" s="17"/>
      <c r="E93" s="17"/>
      <c r="F93" s="17"/>
    </row>
    <row r="94" spans="1:6" hidden="1" x14ac:dyDescent="0.2">
      <c r="A94" s="26"/>
      <c r="B94" s="17"/>
      <c r="C94" s="17"/>
      <c r="D94" s="17"/>
      <c r="E94" s="17"/>
      <c r="F94" s="17"/>
    </row>
    <row r="95" spans="1:6" hidden="1" x14ac:dyDescent="0.2">
      <c r="A95" s="26"/>
      <c r="B95" s="17"/>
      <c r="C95" s="17"/>
      <c r="D95" s="17"/>
      <c r="E95" s="17"/>
      <c r="F95" s="17"/>
    </row>
    <row r="96" spans="1:6" hidden="1" x14ac:dyDescent="0.2">
      <c r="A96" s="26"/>
      <c r="B96" s="17"/>
      <c r="C96" s="17"/>
      <c r="D96" s="17"/>
      <c r="E96" s="17"/>
      <c r="F96" s="17"/>
    </row>
    <row r="97" spans="1:6" hidden="1" x14ac:dyDescent="0.2">
      <c r="A97" s="26"/>
      <c r="B97" s="17"/>
      <c r="C97" s="17"/>
      <c r="D97" s="17"/>
      <c r="E97" s="17"/>
      <c r="F97" s="17"/>
    </row>
    <row r="98" spans="1:6" x14ac:dyDescent="0.2"/>
    <row r="99" spans="1:6" x14ac:dyDescent="0.2"/>
    <row r="100" spans="1:6" x14ac:dyDescent="0.2"/>
  </sheetData>
  <sheetProtection sheet="1" formatCells="0" formatRows="0" insertColumns="0" insertRows="0" deleteRows="0"/>
  <mergeCells count="15">
    <mergeCell ref="B7:E7"/>
    <mergeCell ref="B5:E5"/>
    <mergeCell ref="D72:E72"/>
    <mergeCell ref="A1:E1"/>
    <mergeCell ref="A36:E36"/>
    <mergeCell ref="A49:E49"/>
    <mergeCell ref="B2:E2"/>
    <mergeCell ref="B3:E3"/>
    <mergeCell ref="B4:E4"/>
    <mergeCell ref="A8:E8"/>
    <mergeCell ref="A9:E9"/>
    <mergeCell ref="B6:E6"/>
    <mergeCell ref="D34:E34"/>
    <mergeCell ref="D47:E4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5:A46 A12 A33 A51:A54 A71 A41 A38 A3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3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0 A42:A44 A55:A70 A13:A3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B51:B71 B38 B39:B46 B12:B33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F8" sqref="F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1" t="s">
        <v>109</v>
      </c>
      <c r="B1" s="151"/>
      <c r="C1" s="151"/>
      <c r="D1" s="151"/>
      <c r="E1" s="151"/>
    </row>
    <row r="2" spans="1:6" ht="21" customHeight="1" x14ac:dyDescent="0.2">
      <c r="A2" s="3" t="s">
        <v>52</v>
      </c>
      <c r="B2" s="155" t="str">
        <f>'Summary and sign-off'!B2:F2</f>
        <v>Pharmac</v>
      </c>
      <c r="C2" s="155"/>
      <c r="D2" s="155"/>
      <c r="E2" s="155"/>
    </row>
    <row r="3" spans="1:6" ht="21" customHeight="1" x14ac:dyDescent="0.2">
      <c r="A3" s="3" t="s">
        <v>110</v>
      </c>
      <c r="B3" s="155" t="str">
        <f>'Summary and sign-off'!B3:F3</f>
        <v>Sarah Fitt</v>
      </c>
      <c r="C3" s="155"/>
      <c r="D3" s="155"/>
      <c r="E3" s="155"/>
    </row>
    <row r="4" spans="1:6" ht="21" customHeight="1" x14ac:dyDescent="0.2">
      <c r="A4" s="3" t="s">
        <v>111</v>
      </c>
      <c r="B4" s="155">
        <f>'Summary and sign-off'!B4:F4</f>
        <v>44743</v>
      </c>
      <c r="C4" s="155"/>
      <c r="D4" s="155"/>
      <c r="E4" s="155"/>
    </row>
    <row r="5" spans="1:6" ht="21" customHeight="1" x14ac:dyDescent="0.2">
      <c r="A5" s="3" t="s">
        <v>112</v>
      </c>
      <c r="B5" s="155">
        <f>'Summary and sign-off'!B5:F5</f>
        <v>45107</v>
      </c>
      <c r="C5" s="155"/>
      <c r="D5" s="155"/>
      <c r="E5" s="155"/>
    </row>
    <row r="6" spans="1:6" ht="21" customHeight="1" x14ac:dyDescent="0.2">
      <c r="A6" s="3" t="s">
        <v>113</v>
      </c>
      <c r="B6" s="149" t="s">
        <v>80</v>
      </c>
      <c r="C6" s="149"/>
      <c r="D6" s="149"/>
      <c r="E6" s="149"/>
    </row>
    <row r="7" spans="1:6" ht="21" customHeight="1" x14ac:dyDescent="0.2">
      <c r="A7" s="3" t="s">
        <v>56</v>
      </c>
      <c r="B7" s="149" t="s">
        <v>83</v>
      </c>
      <c r="C7" s="149"/>
      <c r="D7" s="149"/>
      <c r="E7" s="149"/>
    </row>
    <row r="8" spans="1:6" ht="35.25" customHeight="1" x14ac:dyDescent="0.25">
      <c r="A8" s="165" t="s">
        <v>137</v>
      </c>
      <c r="B8" s="165"/>
      <c r="C8" s="166"/>
      <c r="D8" s="166"/>
      <c r="E8" s="166"/>
      <c r="F8" s="27"/>
    </row>
    <row r="9" spans="1:6" ht="35.25" customHeight="1" x14ac:dyDescent="0.25">
      <c r="A9" s="163" t="s">
        <v>138</v>
      </c>
      <c r="B9" s="164"/>
      <c r="C9" s="164"/>
      <c r="D9" s="164"/>
      <c r="E9" s="164"/>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v>44869</v>
      </c>
      <c r="B12" s="121">
        <v>61.3</v>
      </c>
      <c r="C12" s="125" t="s">
        <v>250</v>
      </c>
      <c r="D12" s="125" t="s">
        <v>249</v>
      </c>
      <c r="E12" s="126" t="s">
        <v>174</v>
      </c>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61.3</v>
      </c>
      <c r="C25" s="71"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zoomScaleNormal="100" workbookViewId="0">
      <selection activeCell="F12" sqref="F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1" t="s">
        <v>109</v>
      </c>
      <c r="B1" s="151"/>
      <c r="C1" s="151"/>
      <c r="D1" s="151"/>
      <c r="E1" s="151"/>
    </row>
    <row r="2" spans="1:6" ht="21" customHeight="1" x14ac:dyDescent="0.2">
      <c r="A2" s="3" t="s">
        <v>52</v>
      </c>
      <c r="B2" s="155" t="str">
        <f>'Summary and sign-off'!B2:F2</f>
        <v>Pharmac</v>
      </c>
      <c r="C2" s="155"/>
      <c r="D2" s="155"/>
      <c r="E2" s="155"/>
    </row>
    <row r="3" spans="1:6" ht="21" customHeight="1" x14ac:dyDescent="0.2">
      <c r="A3" s="3" t="s">
        <v>110</v>
      </c>
      <c r="B3" s="155" t="str">
        <f>'Summary and sign-off'!B3:F3</f>
        <v>Sarah Fitt</v>
      </c>
      <c r="C3" s="155"/>
      <c r="D3" s="155"/>
      <c r="E3" s="155"/>
    </row>
    <row r="4" spans="1:6" ht="21" customHeight="1" x14ac:dyDescent="0.2">
      <c r="A4" s="3" t="s">
        <v>111</v>
      </c>
      <c r="B4" s="155">
        <f>'Summary and sign-off'!B4:F4</f>
        <v>44743</v>
      </c>
      <c r="C4" s="155"/>
      <c r="D4" s="155"/>
      <c r="E4" s="155"/>
    </row>
    <row r="5" spans="1:6" ht="21" customHeight="1" x14ac:dyDescent="0.2">
      <c r="A5" s="3" t="s">
        <v>112</v>
      </c>
      <c r="B5" s="155">
        <f>'Summary and sign-off'!B5:F5</f>
        <v>45107</v>
      </c>
      <c r="C5" s="155"/>
      <c r="D5" s="155"/>
      <c r="E5" s="155"/>
    </row>
    <row r="6" spans="1:6" ht="21" customHeight="1" x14ac:dyDescent="0.2">
      <c r="A6" s="3" t="s">
        <v>113</v>
      </c>
      <c r="B6" s="149" t="s">
        <v>80</v>
      </c>
      <c r="C6" s="149"/>
      <c r="D6" s="149"/>
      <c r="E6" s="149"/>
      <c r="F6" s="23"/>
    </row>
    <row r="7" spans="1:6" ht="21" customHeight="1" x14ac:dyDescent="0.2">
      <c r="A7" s="3" t="s">
        <v>56</v>
      </c>
      <c r="B7" s="149" t="s">
        <v>83</v>
      </c>
      <c r="C7" s="149"/>
      <c r="D7" s="149"/>
      <c r="E7" s="149"/>
      <c r="F7" s="23"/>
    </row>
    <row r="8" spans="1:6" ht="35.25" customHeight="1" x14ac:dyDescent="0.2">
      <c r="A8" s="159" t="s">
        <v>147</v>
      </c>
      <c r="B8" s="159"/>
      <c r="C8" s="166"/>
      <c r="D8" s="166"/>
      <c r="E8" s="166"/>
    </row>
    <row r="9" spans="1:6" ht="35.25" customHeight="1" x14ac:dyDescent="0.2">
      <c r="A9" s="167" t="s">
        <v>148</v>
      </c>
      <c r="B9" s="168"/>
      <c r="C9" s="168"/>
      <c r="D9" s="168"/>
      <c r="E9" s="168"/>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v>44958</v>
      </c>
      <c r="B12" s="121">
        <v>540</v>
      </c>
      <c r="C12" s="125" t="s">
        <v>175</v>
      </c>
      <c r="D12" s="125" t="s">
        <v>176</v>
      </c>
      <c r="E12" s="126" t="s">
        <v>174</v>
      </c>
    </row>
    <row r="13" spans="1:6" s="2" customFormat="1" x14ac:dyDescent="0.2">
      <c r="A13" s="120">
        <v>45014</v>
      </c>
      <c r="B13" s="121">
        <v>1928.46</v>
      </c>
      <c r="C13" s="125" t="s">
        <v>183</v>
      </c>
      <c r="D13" s="125" t="s">
        <v>182</v>
      </c>
      <c r="E13" s="126" t="s">
        <v>177</v>
      </c>
    </row>
    <row r="14" spans="1:6" s="2" customFormat="1" x14ac:dyDescent="0.2">
      <c r="A14" s="120">
        <v>45014</v>
      </c>
      <c r="B14" s="121">
        <v>311.58</v>
      </c>
      <c r="C14" s="125" t="s">
        <v>180</v>
      </c>
      <c r="D14" s="125" t="s">
        <v>176</v>
      </c>
      <c r="E14" s="126" t="s">
        <v>181</v>
      </c>
    </row>
    <row r="15" spans="1:6" s="2" customFormat="1" x14ac:dyDescent="0.2">
      <c r="A15" s="120">
        <v>44845</v>
      </c>
      <c r="B15" s="121">
        <v>500</v>
      </c>
      <c r="C15" s="125" t="s">
        <v>197</v>
      </c>
      <c r="D15" s="125" t="s">
        <v>198</v>
      </c>
      <c r="E15" s="126" t="s">
        <v>174</v>
      </c>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4"/>
      <c r="B21" s="121"/>
      <c r="C21" s="125"/>
      <c r="D21" s="125"/>
      <c r="E21" s="126"/>
    </row>
    <row r="22" spans="1:6" s="2" customFormat="1" x14ac:dyDescent="0.2">
      <c r="A22" s="124"/>
      <c r="B22" s="121"/>
      <c r="C22" s="125"/>
      <c r="D22" s="125"/>
      <c r="E22" s="126"/>
    </row>
    <row r="23" spans="1:6" s="2" customFormat="1" hidden="1" x14ac:dyDescent="0.2">
      <c r="A23" s="100"/>
      <c r="B23" s="97"/>
      <c r="C23" s="101"/>
      <c r="D23" s="101"/>
      <c r="E23" s="102"/>
    </row>
    <row r="24" spans="1:6" ht="34.5" customHeight="1" x14ac:dyDescent="0.2">
      <c r="A24" s="54" t="s">
        <v>151</v>
      </c>
      <c r="B24" s="63">
        <f>SUM(B11:B23)</f>
        <v>3280.04</v>
      </c>
      <c r="C24" s="71" t="str">
        <f>IF(SUBTOTAL(3,B11:B23)=SUBTOTAL(103,B11:B23),'Summary and sign-off'!$A$48,'Summary and sign-off'!$A$49)</f>
        <v>Check - there are no hidden rows with data</v>
      </c>
      <c r="D24" s="156" t="str">
        <f>IF('Summary and sign-off'!F59='Summary and sign-off'!F54,'Summary and sign-off'!A51,'Summary and sign-off'!A50)</f>
        <v>Check - each entry provides sufficient information</v>
      </c>
      <c r="E24" s="156"/>
    </row>
    <row r="25" spans="1:6" ht="14.1" customHeight="1" x14ac:dyDescent="0.2">
      <c r="B25" s="17"/>
      <c r="C25" s="17"/>
      <c r="D25" s="17"/>
      <c r="E25" s="17"/>
    </row>
    <row r="26" spans="1:6" x14ac:dyDescent="0.2">
      <c r="A26" s="18" t="s">
        <v>152</v>
      </c>
      <c r="B26" s="17"/>
      <c r="C26" s="17"/>
      <c r="D26" s="17"/>
      <c r="E26" s="17"/>
    </row>
    <row r="27" spans="1:6" ht="12.6" customHeight="1" x14ac:dyDescent="0.2">
      <c r="A27" s="20" t="s">
        <v>131</v>
      </c>
      <c r="B27" s="17"/>
      <c r="C27" s="17"/>
      <c r="D27" s="17"/>
      <c r="E27" s="17"/>
    </row>
    <row r="28" spans="1:6" x14ac:dyDescent="0.2">
      <c r="A28" s="20" t="s">
        <v>79</v>
      </c>
      <c r="B28" s="19"/>
      <c r="C28" s="17"/>
      <c r="D28" s="17"/>
      <c r="E28" s="17"/>
      <c r="F28" s="17"/>
    </row>
    <row r="29" spans="1:6" x14ac:dyDescent="0.2">
      <c r="A29" s="20" t="s">
        <v>145</v>
      </c>
      <c r="C29" s="17"/>
      <c r="D29" s="17"/>
      <c r="E29" s="17"/>
      <c r="F29" s="17"/>
    </row>
    <row r="30" spans="1:6" ht="12.75" customHeight="1" x14ac:dyDescent="0.2">
      <c r="A30" s="20" t="s">
        <v>146</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45" spans="1:5" x14ac:dyDescent="0.2"/>
    <row r="46" spans="1:5"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2 A13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B13:B23 B11:B12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1"/>
  <sheetViews>
    <sheetView tabSelected="1" topLeftCell="A6" zoomScaleNormal="100" workbookViewId="0">
      <selection activeCell="C20" sqref="C20"/>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1" t="s">
        <v>153</v>
      </c>
      <c r="B1" s="151"/>
      <c r="C1" s="151"/>
      <c r="D1" s="151"/>
      <c r="E1" s="151"/>
      <c r="F1" s="151"/>
    </row>
    <row r="2" spans="1:6" ht="21" customHeight="1" x14ac:dyDescent="0.2">
      <c r="A2" s="3" t="s">
        <v>52</v>
      </c>
      <c r="B2" s="155" t="str">
        <f>'Summary and sign-off'!B2:F2</f>
        <v>Pharmac</v>
      </c>
      <c r="C2" s="155"/>
      <c r="D2" s="155"/>
      <c r="E2" s="155"/>
      <c r="F2" s="155"/>
    </row>
    <row r="3" spans="1:6" ht="21" customHeight="1" x14ac:dyDescent="0.2">
      <c r="A3" s="3" t="s">
        <v>110</v>
      </c>
      <c r="B3" s="155" t="str">
        <f>'Summary and sign-off'!B3:F3</f>
        <v>Sarah Fitt</v>
      </c>
      <c r="C3" s="155"/>
      <c r="D3" s="155"/>
      <c r="E3" s="155"/>
      <c r="F3" s="155"/>
    </row>
    <row r="4" spans="1:6" ht="21" customHeight="1" x14ac:dyDescent="0.2">
      <c r="A4" s="3" t="s">
        <v>111</v>
      </c>
      <c r="B4" s="155">
        <f>'Summary and sign-off'!B4:F4</f>
        <v>44743</v>
      </c>
      <c r="C4" s="155"/>
      <c r="D4" s="155"/>
      <c r="E4" s="155"/>
      <c r="F4" s="155"/>
    </row>
    <row r="5" spans="1:6" ht="21" customHeight="1" x14ac:dyDescent="0.2">
      <c r="A5" s="3" t="s">
        <v>112</v>
      </c>
      <c r="B5" s="155">
        <f>'Summary and sign-off'!B5:F5</f>
        <v>45107</v>
      </c>
      <c r="C5" s="155"/>
      <c r="D5" s="155"/>
      <c r="E5" s="155"/>
      <c r="F5" s="155"/>
    </row>
    <row r="6" spans="1:6" ht="21" customHeight="1" x14ac:dyDescent="0.2">
      <c r="A6" s="3" t="s">
        <v>154</v>
      </c>
      <c r="B6" s="149" t="s">
        <v>80</v>
      </c>
      <c r="C6" s="149"/>
      <c r="D6" s="149"/>
      <c r="E6" s="149"/>
      <c r="F6" s="149"/>
    </row>
    <row r="7" spans="1:6" ht="21" customHeight="1" x14ac:dyDescent="0.2">
      <c r="A7" s="3" t="s">
        <v>56</v>
      </c>
      <c r="B7" s="149" t="s">
        <v>83</v>
      </c>
      <c r="C7" s="149"/>
      <c r="D7" s="149"/>
      <c r="E7" s="149"/>
      <c r="F7" s="149"/>
    </row>
    <row r="8" spans="1:6" ht="36" customHeight="1" x14ac:dyDescent="0.2">
      <c r="A8" s="159" t="s">
        <v>155</v>
      </c>
      <c r="B8" s="159"/>
      <c r="C8" s="159"/>
      <c r="D8" s="159"/>
      <c r="E8" s="159"/>
      <c r="F8" s="159"/>
    </row>
    <row r="9" spans="1:6" ht="36" customHeight="1" x14ac:dyDescent="0.2">
      <c r="A9" s="167" t="s">
        <v>156</v>
      </c>
      <c r="B9" s="168"/>
      <c r="C9" s="168"/>
      <c r="D9" s="168"/>
      <c r="E9" s="168"/>
      <c r="F9" s="168"/>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x14ac:dyDescent="0.2">
      <c r="A12" s="120">
        <v>44790</v>
      </c>
      <c r="B12" s="120" t="s">
        <v>199</v>
      </c>
      <c r="C12" s="120" t="s">
        <v>97</v>
      </c>
      <c r="D12" s="120" t="s">
        <v>200</v>
      </c>
      <c r="E12" s="136" t="s">
        <v>91</v>
      </c>
      <c r="F12" s="120"/>
    </row>
    <row r="13" spans="1:6" s="2" customFormat="1" x14ac:dyDescent="0.2">
      <c r="A13" s="120">
        <v>44788</v>
      </c>
      <c r="B13" s="120" t="s">
        <v>201</v>
      </c>
      <c r="C13" s="120" t="s">
        <v>97</v>
      </c>
      <c r="D13" s="120" t="s">
        <v>204</v>
      </c>
      <c r="E13" s="136" t="s">
        <v>91</v>
      </c>
      <c r="F13" s="120"/>
    </row>
    <row r="14" spans="1:6" s="135" customFormat="1" ht="25.5" x14ac:dyDescent="0.2">
      <c r="A14" s="132">
        <v>44797</v>
      </c>
      <c r="B14" s="132" t="s">
        <v>223</v>
      </c>
      <c r="C14" s="132" t="s">
        <v>96</v>
      </c>
      <c r="D14" s="132" t="s">
        <v>224</v>
      </c>
      <c r="E14" s="137" t="s">
        <v>91</v>
      </c>
      <c r="F14" s="133"/>
    </row>
    <row r="15" spans="1:6" s="147" customFormat="1" ht="38.25" x14ac:dyDescent="0.2">
      <c r="A15" s="144" t="s">
        <v>255</v>
      </c>
      <c r="B15" s="141" t="s">
        <v>247</v>
      </c>
      <c r="C15" s="144" t="s">
        <v>96</v>
      </c>
      <c r="D15" s="144" t="s">
        <v>254</v>
      </c>
      <c r="E15" s="145">
        <v>8000</v>
      </c>
      <c r="F15" s="146" t="s">
        <v>256</v>
      </c>
    </row>
    <row r="16" spans="1:6" s="135" customFormat="1" ht="25.5" x14ac:dyDescent="0.2">
      <c r="A16" s="132">
        <v>44832</v>
      </c>
      <c r="B16" s="132" t="s">
        <v>233</v>
      </c>
      <c r="C16" s="132" t="s">
        <v>96</v>
      </c>
      <c r="D16" s="132" t="s">
        <v>234</v>
      </c>
      <c r="E16" s="137" t="s">
        <v>91</v>
      </c>
      <c r="F16" s="133" t="s">
        <v>273</v>
      </c>
    </row>
    <row r="17" spans="1:6" s="135" customFormat="1" x14ac:dyDescent="0.2">
      <c r="A17" s="132">
        <v>44843</v>
      </c>
      <c r="B17" s="132" t="s">
        <v>225</v>
      </c>
      <c r="C17" s="132" t="s">
        <v>97</v>
      </c>
      <c r="D17" s="132" t="s">
        <v>226</v>
      </c>
      <c r="E17" s="137" t="s">
        <v>91</v>
      </c>
      <c r="F17" s="133"/>
    </row>
    <row r="18" spans="1:6" s="2" customFormat="1" x14ac:dyDescent="0.2">
      <c r="A18" s="120">
        <v>44861</v>
      </c>
      <c r="B18" s="120" t="s">
        <v>202</v>
      </c>
      <c r="C18" s="120" t="s">
        <v>97</v>
      </c>
      <c r="D18" s="132" t="s">
        <v>203</v>
      </c>
      <c r="E18" s="136" t="s">
        <v>91</v>
      </c>
      <c r="F18" s="133"/>
    </row>
    <row r="19" spans="1:6" s="135" customFormat="1" ht="25.5" x14ac:dyDescent="0.2">
      <c r="A19" s="132">
        <v>44866</v>
      </c>
      <c r="B19" s="132" t="s">
        <v>205</v>
      </c>
      <c r="C19" s="132" t="s">
        <v>97</v>
      </c>
      <c r="D19" s="132" t="s">
        <v>206</v>
      </c>
      <c r="E19" s="137" t="s">
        <v>91</v>
      </c>
      <c r="F19" s="133"/>
    </row>
    <row r="20" spans="1:6" s="139" customFormat="1" ht="38.25" x14ac:dyDescent="0.2">
      <c r="A20" s="138">
        <v>44881</v>
      </c>
      <c r="B20" s="140" t="s">
        <v>207</v>
      </c>
      <c r="C20" s="141" t="s">
        <v>96</v>
      </c>
      <c r="D20" s="140" t="s">
        <v>208</v>
      </c>
      <c r="E20" s="142" t="s">
        <v>91</v>
      </c>
      <c r="F20" s="143"/>
    </row>
    <row r="21" spans="1:6" s="2" customFormat="1" x14ac:dyDescent="0.2">
      <c r="A21" s="120">
        <v>44895</v>
      </c>
      <c r="B21" s="127" t="s">
        <v>209</v>
      </c>
      <c r="C21" s="128" t="s">
        <v>97</v>
      </c>
      <c r="D21" s="127" t="s">
        <v>210</v>
      </c>
      <c r="E21" s="129" t="s">
        <v>91</v>
      </c>
      <c r="F21" s="130"/>
    </row>
    <row r="22" spans="1:6" s="2" customFormat="1" x14ac:dyDescent="0.2">
      <c r="A22" s="120">
        <v>44895</v>
      </c>
      <c r="B22" s="127" t="s">
        <v>235</v>
      </c>
      <c r="C22" s="128" t="s">
        <v>96</v>
      </c>
      <c r="D22" s="127" t="s">
        <v>236</v>
      </c>
      <c r="E22" s="129" t="s">
        <v>91</v>
      </c>
      <c r="F22" s="130" t="s">
        <v>274</v>
      </c>
    </row>
    <row r="23" spans="1:6" s="2" customFormat="1" x14ac:dyDescent="0.2">
      <c r="A23" s="120">
        <v>44902</v>
      </c>
      <c r="B23" s="127" t="s">
        <v>211</v>
      </c>
      <c r="C23" s="128" t="s">
        <v>97</v>
      </c>
      <c r="D23" s="127" t="s">
        <v>212</v>
      </c>
      <c r="E23" s="129" t="s">
        <v>91</v>
      </c>
      <c r="F23" s="130"/>
    </row>
    <row r="24" spans="1:6" s="2" customFormat="1" x14ac:dyDescent="0.2">
      <c r="A24" s="120">
        <v>44909</v>
      </c>
      <c r="B24" s="127" t="s">
        <v>267</v>
      </c>
      <c r="C24" s="128" t="s">
        <v>96</v>
      </c>
      <c r="D24" s="127" t="s">
        <v>268</v>
      </c>
      <c r="E24" s="129" t="s">
        <v>91</v>
      </c>
      <c r="F24" s="130"/>
    </row>
    <row r="25" spans="1:6" s="2" customFormat="1" x14ac:dyDescent="0.2">
      <c r="A25" s="120">
        <v>44952</v>
      </c>
      <c r="B25" s="127" t="s">
        <v>213</v>
      </c>
      <c r="C25" s="128" t="s">
        <v>97</v>
      </c>
      <c r="D25" s="127" t="s">
        <v>214</v>
      </c>
      <c r="E25" s="129" t="s">
        <v>91</v>
      </c>
      <c r="F25" s="130"/>
    </row>
    <row r="26" spans="1:6" s="2" customFormat="1" ht="25.5" x14ac:dyDescent="0.2">
      <c r="A26" s="120">
        <v>44967</v>
      </c>
      <c r="B26" s="127" t="s">
        <v>219</v>
      </c>
      <c r="C26" s="128" t="s">
        <v>97</v>
      </c>
      <c r="D26" s="127" t="s">
        <v>220</v>
      </c>
      <c r="E26" s="129" t="s">
        <v>91</v>
      </c>
      <c r="F26" s="130"/>
    </row>
    <row r="27" spans="1:6" s="2" customFormat="1" ht="25.5" x14ac:dyDescent="0.2">
      <c r="A27" s="120">
        <v>44972</v>
      </c>
      <c r="B27" s="127" t="s">
        <v>215</v>
      </c>
      <c r="C27" s="128" t="s">
        <v>97</v>
      </c>
      <c r="D27" s="127" t="s">
        <v>216</v>
      </c>
      <c r="E27" s="129" t="s">
        <v>91</v>
      </c>
      <c r="F27" s="130"/>
    </row>
    <row r="28" spans="1:6" s="2" customFormat="1" x14ac:dyDescent="0.2">
      <c r="A28" s="120">
        <v>44980</v>
      </c>
      <c r="B28" s="127" t="s">
        <v>217</v>
      </c>
      <c r="C28" s="128" t="s">
        <v>96</v>
      </c>
      <c r="D28" s="127" t="s">
        <v>218</v>
      </c>
      <c r="E28" s="129" t="s">
        <v>91</v>
      </c>
      <c r="F28" s="130"/>
    </row>
    <row r="29" spans="1:6" s="2" customFormat="1" ht="38.25" x14ac:dyDescent="0.2">
      <c r="A29" s="120">
        <v>44995</v>
      </c>
      <c r="B29" s="127" t="s">
        <v>269</v>
      </c>
      <c r="C29" s="128" t="s">
        <v>96</v>
      </c>
      <c r="D29" s="127" t="s">
        <v>270</v>
      </c>
      <c r="E29" s="129" t="s">
        <v>91</v>
      </c>
      <c r="F29" s="130" t="s">
        <v>271</v>
      </c>
    </row>
    <row r="30" spans="1:6" s="2" customFormat="1" x14ac:dyDescent="0.2">
      <c r="A30" s="120">
        <v>45007</v>
      </c>
      <c r="B30" s="127" t="s">
        <v>227</v>
      </c>
      <c r="C30" s="128" t="s">
        <v>97</v>
      </c>
      <c r="D30" s="127" t="s">
        <v>200</v>
      </c>
      <c r="E30" s="129" t="s">
        <v>91</v>
      </c>
      <c r="F30" s="130"/>
    </row>
    <row r="31" spans="1:6" s="2" customFormat="1" x14ac:dyDescent="0.2">
      <c r="A31" s="120">
        <v>45049</v>
      </c>
      <c r="B31" s="127" t="s">
        <v>228</v>
      </c>
      <c r="C31" s="128" t="s">
        <v>97</v>
      </c>
      <c r="D31" s="127" t="s">
        <v>229</v>
      </c>
      <c r="E31" s="129" t="s">
        <v>91</v>
      </c>
      <c r="F31" s="130"/>
    </row>
    <row r="32" spans="1:6" s="2" customFormat="1" x14ac:dyDescent="0.2">
      <c r="A32" s="120">
        <v>45049</v>
      </c>
      <c r="B32" s="127" t="s">
        <v>251</v>
      </c>
      <c r="C32" s="128" t="s">
        <v>96</v>
      </c>
      <c r="D32" s="127" t="s">
        <v>252</v>
      </c>
      <c r="E32" s="129" t="s">
        <v>91</v>
      </c>
      <c r="F32" s="130"/>
    </row>
    <row r="33" spans="1:7" s="2" customFormat="1" ht="25.5" x14ac:dyDescent="0.2">
      <c r="A33" s="120">
        <v>45051</v>
      </c>
      <c r="B33" s="127" t="s">
        <v>221</v>
      </c>
      <c r="C33" s="128" t="s">
        <v>97</v>
      </c>
      <c r="D33" s="127" t="s">
        <v>222</v>
      </c>
      <c r="E33" s="129" t="s">
        <v>91</v>
      </c>
      <c r="F33" s="130"/>
    </row>
    <row r="34" spans="1:7" s="2" customFormat="1" ht="25.5" x14ac:dyDescent="0.2">
      <c r="A34" s="120">
        <v>45053</v>
      </c>
      <c r="B34" s="127" t="s">
        <v>230</v>
      </c>
      <c r="C34" s="128" t="s">
        <v>97</v>
      </c>
      <c r="D34" s="127" t="s">
        <v>222</v>
      </c>
      <c r="E34" s="129" t="s">
        <v>91</v>
      </c>
      <c r="F34" s="130"/>
    </row>
    <row r="35" spans="1:7" s="2" customFormat="1" x14ac:dyDescent="0.2">
      <c r="A35" s="120">
        <v>45065</v>
      </c>
      <c r="B35" s="127" t="s">
        <v>253</v>
      </c>
      <c r="C35" s="128" t="s">
        <v>97</v>
      </c>
      <c r="D35" s="127" t="s">
        <v>218</v>
      </c>
      <c r="E35" s="129" t="s">
        <v>91</v>
      </c>
      <c r="F35" s="130"/>
    </row>
    <row r="36" spans="1:7" s="2" customFormat="1" ht="25.5" x14ac:dyDescent="0.2">
      <c r="A36" s="120">
        <v>45083</v>
      </c>
      <c r="B36" s="127" t="s">
        <v>231</v>
      </c>
      <c r="C36" s="128" t="s">
        <v>97</v>
      </c>
      <c r="D36" s="127" t="s">
        <v>232</v>
      </c>
      <c r="E36" s="129" t="s">
        <v>91</v>
      </c>
      <c r="F36" s="130"/>
    </row>
    <row r="37" spans="1:7" s="2" customFormat="1" x14ac:dyDescent="0.2">
      <c r="A37" s="120"/>
      <c r="B37" s="127"/>
      <c r="C37" s="128"/>
      <c r="D37" s="127"/>
      <c r="E37" s="129"/>
      <c r="F37" s="130"/>
    </row>
    <row r="38" spans="1:7" s="2" customFormat="1" x14ac:dyDescent="0.2">
      <c r="A38" s="120"/>
      <c r="B38" s="127"/>
      <c r="C38" s="128"/>
      <c r="D38" s="127"/>
      <c r="E38" s="129"/>
      <c r="F38" s="130"/>
    </row>
    <row r="39" spans="1:7" s="2" customFormat="1" x14ac:dyDescent="0.2">
      <c r="A39" s="120"/>
      <c r="B39" s="127"/>
      <c r="C39" s="128"/>
      <c r="D39" s="127"/>
      <c r="E39" s="129"/>
      <c r="F39" s="130"/>
    </row>
    <row r="40" spans="1:7" s="2" customFormat="1" x14ac:dyDescent="0.2">
      <c r="A40" s="120"/>
      <c r="B40" s="127"/>
      <c r="C40" s="128"/>
      <c r="D40" s="127"/>
      <c r="E40" s="129"/>
      <c r="F40" s="130"/>
    </row>
    <row r="41" spans="1:7" s="2" customFormat="1" x14ac:dyDescent="0.2">
      <c r="A41" s="120"/>
      <c r="B41" s="127"/>
      <c r="C41" s="128"/>
      <c r="D41" s="127"/>
      <c r="E41" s="129"/>
      <c r="F41" s="130"/>
    </row>
    <row r="42" spans="1:7" s="2" customFormat="1" hidden="1" x14ac:dyDescent="0.2">
      <c r="A42" s="96"/>
      <c r="B42" s="101"/>
      <c r="C42" s="103"/>
      <c r="D42" s="101"/>
      <c r="E42" s="104"/>
      <c r="F42" s="102"/>
    </row>
    <row r="43" spans="1:7" ht="34.5" customHeight="1" x14ac:dyDescent="0.2">
      <c r="A43" s="115" t="s">
        <v>162</v>
      </c>
      <c r="B43" s="116" t="s">
        <v>163</v>
      </c>
      <c r="C43" s="117">
        <f>C44+C45</f>
        <v>25</v>
      </c>
      <c r="D43" s="118" t="str">
        <f>IF(SUBTOTAL(3,C11:C42)=SUBTOTAL(103,C11:C42),'Summary and sign-off'!$A$48,'Summary and sign-off'!$A$49)</f>
        <v>Check - there are no hidden rows with data</v>
      </c>
      <c r="E43" s="156" t="str">
        <f>IF('Summary and sign-off'!F60='Summary and sign-off'!F54,'Summary and sign-off'!A52,'Summary and sign-off'!A50)</f>
        <v>Check - each entry provides sufficient information</v>
      </c>
      <c r="F43" s="156"/>
      <c r="G43" s="2"/>
    </row>
    <row r="44" spans="1:7" ht="25.5" customHeight="1" x14ac:dyDescent="0.25">
      <c r="A44" s="55"/>
      <c r="B44" s="56" t="s">
        <v>96</v>
      </c>
      <c r="C44" s="57">
        <f>COUNTIF(C11:C42,'Summary and sign-off'!A45)</f>
        <v>9</v>
      </c>
      <c r="D44" s="14"/>
      <c r="E44" s="15"/>
      <c r="F44" s="16"/>
    </row>
    <row r="45" spans="1:7" ht="25.5" customHeight="1" x14ac:dyDescent="0.25">
      <c r="A45" s="55"/>
      <c r="B45" s="56" t="s">
        <v>97</v>
      </c>
      <c r="C45" s="57">
        <f>COUNTIF(C11:C42,'Summary and sign-off'!A46)</f>
        <v>16</v>
      </c>
      <c r="D45" s="14"/>
      <c r="E45" s="15"/>
      <c r="F45" s="16"/>
    </row>
    <row r="46" spans="1:7" x14ac:dyDescent="0.2">
      <c r="A46" s="17"/>
      <c r="B46" s="18"/>
      <c r="C46" s="17"/>
      <c r="D46" s="19"/>
      <c r="E46" s="19"/>
      <c r="F46" s="17"/>
    </row>
    <row r="47" spans="1:7" x14ac:dyDescent="0.2">
      <c r="A47" s="18" t="s">
        <v>152</v>
      </c>
      <c r="B47" s="18"/>
      <c r="C47" s="18"/>
      <c r="D47" s="18"/>
      <c r="E47" s="18"/>
      <c r="F47" s="18"/>
    </row>
    <row r="48" spans="1:7" ht="12.6" customHeight="1" x14ac:dyDescent="0.2">
      <c r="A48" s="20" t="s">
        <v>131</v>
      </c>
      <c r="B48" s="17"/>
      <c r="C48" s="17"/>
      <c r="D48" s="17"/>
      <c r="E48" s="17"/>
    </row>
    <row r="49" spans="1:6" x14ac:dyDescent="0.2">
      <c r="A49" s="20" t="s">
        <v>79</v>
      </c>
      <c r="B49" s="19"/>
      <c r="C49" s="17"/>
      <c r="D49" s="17"/>
      <c r="E49" s="17"/>
      <c r="F49" s="17"/>
    </row>
    <row r="50" spans="1:6" x14ac:dyDescent="0.2">
      <c r="A50" s="20" t="s">
        <v>164</v>
      </c>
      <c r="B50" s="21"/>
      <c r="C50" s="21"/>
      <c r="D50" s="21"/>
      <c r="E50" s="21"/>
      <c r="F50" s="21"/>
    </row>
    <row r="51" spans="1:6" ht="12.75" customHeight="1" x14ac:dyDescent="0.2">
      <c r="A51" s="20" t="s">
        <v>165</v>
      </c>
      <c r="B51" s="17"/>
      <c r="C51" s="17"/>
      <c r="D51" s="17"/>
      <c r="E51" s="17"/>
      <c r="F51" s="17"/>
    </row>
    <row r="52" spans="1:6" ht="12.95" customHeight="1" x14ac:dyDescent="0.2">
      <c r="A52" s="20" t="s">
        <v>166</v>
      </c>
      <c r="B52" s="17"/>
      <c r="C52" s="17"/>
      <c r="D52" s="17"/>
      <c r="E52" s="17"/>
      <c r="F52" s="17"/>
    </row>
    <row r="53" spans="1:6" x14ac:dyDescent="0.2">
      <c r="A53" s="20" t="s">
        <v>167</v>
      </c>
      <c r="C53" s="17"/>
      <c r="D53" s="17"/>
      <c r="E53" s="17"/>
      <c r="F53" s="17"/>
    </row>
    <row r="54" spans="1:6" ht="12.75" customHeight="1" x14ac:dyDescent="0.2">
      <c r="A54" s="20" t="s">
        <v>146</v>
      </c>
      <c r="B54" s="20"/>
      <c r="C54" s="22"/>
      <c r="D54" s="22"/>
      <c r="E54" s="22"/>
      <c r="F54" s="22"/>
    </row>
    <row r="55" spans="1:6" ht="12.75" customHeight="1" x14ac:dyDescent="0.2">
      <c r="A55" s="20"/>
      <c r="B55" s="20"/>
      <c r="C55" s="22"/>
      <c r="D55" s="22"/>
      <c r="E55" s="22"/>
      <c r="F55" s="22"/>
    </row>
    <row r="56" spans="1:6" ht="12.75" hidden="1" customHeight="1" x14ac:dyDescent="0.2">
      <c r="A56" s="20"/>
      <c r="B56" s="20"/>
      <c r="C56" s="22"/>
      <c r="D56" s="22"/>
      <c r="E56" s="22"/>
      <c r="F56" s="22"/>
    </row>
    <row r="57" spans="1:6" x14ac:dyDescent="0.2"/>
    <row r="58" spans="1:6" x14ac:dyDescent="0.2"/>
    <row r="59" spans="1:6" hidden="1" x14ac:dyDescent="0.2">
      <c r="A59" s="18"/>
      <c r="B59" s="18"/>
      <c r="C59" s="18"/>
      <c r="D59" s="18"/>
      <c r="E59" s="18"/>
      <c r="F59" s="18"/>
    </row>
    <row r="60" spans="1:6" hidden="1" x14ac:dyDescent="0.2">
      <c r="A60" s="18"/>
      <c r="B60" s="18"/>
      <c r="C60" s="18"/>
      <c r="D60" s="18"/>
      <c r="E60" s="18"/>
      <c r="F60" s="18"/>
    </row>
    <row r="61" spans="1:6" hidden="1" x14ac:dyDescent="0.2">
      <c r="A61" s="18"/>
      <c r="B61" s="18"/>
      <c r="C61" s="18"/>
      <c r="D61" s="18"/>
      <c r="E61" s="18"/>
      <c r="F61" s="18"/>
    </row>
    <row r="62" spans="1:6" hidden="1" x14ac:dyDescent="0.2">
      <c r="A62" s="18"/>
      <c r="B62" s="18"/>
      <c r="C62" s="18"/>
      <c r="D62" s="18"/>
      <c r="E62" s="18"/>
      <c r="F62" s="18"/>
    </row>
    <row r="63" spans="1:6" hidden="1" x14ac:dyDescent="0.2">
      <c r="A63" s="18"/>
      <c r="B63" s="18"/>
      <c r="C63" s="18"/>
      <c r="D63" s="18"/>
      <c r="E63" s="18"/>
      <c r="F63" s="18"/>
    </row>
    <row r="64" spans="1:6" x14ac:dyDescent="0.2"/>
    <row r="65" x14ac:dyDescent="0.2"/>
    <row r="66" x14ac:dyDescent="0.2"/>
    <row r="67" x14ac:dyDescent="0.2"/>
    <row r="68" x14ac:dyDescent="0.2"/>
    <row r="69" x14ac:dyDescent="0.2"/>
    <row r="70" x14ac:dyDescent="0.2"/>
    <row r="71" x14ac:dyDescent="0.2"/>
  </sheetData>
  <sheetProtection sheet="1" formatCells="0" insertRows="0" deleteRows="0"/>
  <dataConsolidate/>
  <mergeCells count="10">
    <mergeCell ref="E43:F4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2 A11:A19"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4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C11:C42</xm:sqref>
        </x14:dataValidation>
        <x14:dataValidation type="list" errorStyle="information" operator="greaterThan" allowBlank="1" showInputMessage="1" prompt="Provide specific $ value if possible" xr:uid="{00000000-0002-0000-0500-000003000000}">
          <x14:formula1>
            <xm:f>'Summary and sign-off'!$A$39:$A$44</xm:f>
          </x14:formula1>
          <xm:sqref>E11:E42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17DD214497134AB99744102E6E9CD9B0" version="1.0.0">
  <systemFields>
    <field name="Objective-Id">
      <value order="0">A1626739</value>
    </field>
    <field name="Objective-Title">
      <value order="0">2023 CE Gifts - Benefits  Expenses Disclosure Workbook</value>
    </field>
    <field name="Objective-Description">
      <value order="0"/>
    </field>
    <field name="Objective-CreationStamp">
      <value order="0">2022-05-30T22:06:18Z</value>
    </field>
    <field name="Objective-IsApproved">
      <value order="0">true</value>
    </field>
    <field name="Objective-IsPublished">
      <value order="0">false</value>
    </field>
    <field name="Objective-DatePublished">
      <value order="0"/>
    </field>
    <field name="Objective-ModificationStamp">
      <value order="0">2023-07-18T04:04:12Z</value>
    </field>
    <field name="Objective-Owner">
      <value order="0">Michelle Burton</value>
    </field>
    <field name="Objective-Path">
      <value order="0">Objective Global Folder:PHARMAC Fileplan:Communications and External Relations:Stakeholder and Partner Relationships:Government organisations - 1. NZ:Public Service Commission (previously State Services Commission):Disclosure of gifts, expenses and hospitality spreadsheets:2022-2023 CE Expenses</value>
    </field>
    <field name="Objective-Parent">
      <value order="0">2022-2023 CE Expenses</value>
    </field>
    <field name="Objective-State">
      <value order="0">Approved</value>
    </field>
    <field name="Objective-VersionId">
      <value order="0">vA3032017</value>
    </field>
    <field name="Objective-Version">
      <value order="0">2.1</value>
    </field>
    <field name="Objective-VersionNumber">
      <value order="0">16</value>
    </field>
    <field name="Objective-VersionComment">
      <value order="0">Hi Sarah.  Steve has approved your expenses now so sending to you for final approval. I'm on leave from tomorrow but back on 27th so can make sure Anrik and Liz action when I return.</value>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Additional Information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5.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Pharmac NZ</dc:creator>
  <cp:keywords/>
  <dc:description>Version 7 - for review by SIT - ready 2/10/18</dc:description>
  <cp:lastModifiedBy>Liz Barlow</cp:lastModifiedBy>
  <cp:revision/>
  <dcterms:created xsi:type="dcterms:W3CDTF">2010-10-17T20:59:02Z</dcterms:created>
  <dcterms:modified xsi:type="dcterms:W3CDTF">2023-07-26T21:32:46Z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A1626739</vt:lpwstr>
  </property>
  <property fmtid="{D5CDD505-2E9C-101B-9397-08002B2CF9AE}" pid="12" name="Objective-Title">
    <vt:lpwstr>2023 CE Gifts - Benefits  Expenses Disclosure Workbook</vt:lpwstr>
  </property>
  <property fmtid="{D5CDD505-2E9C-101B-9397-08002B2CF9AE}" pid="13" name="Objective-Description">
    <vt:lpwstr/>
  </property>
  <property fmtid="{D5CDD505-2E9C-101B-9397-08002B2CF9AE}" pid="14" name="Objective-CreationStamp">
    <vt:filetime>2022-10-14T03:36:11Z</vt:filetime>
  </property>
  <property fmtid="{D5CDD505-2E9C-101B-9397-08002B2CF9AE}" pid="15" name="Objective-IsApproved">
    <vt:bool>true</vt:bool>
  </property>
  <property fmtid="{D5CDD505-2E9C-101B-9397-08002B2CF9AE}" pid="16" name="Objective-IsPublished">
    <vt:bool>false</vt:bool>
  </property>
  <property fmtid="{D5CDD505-2E9C-101B-9397-08002B2CF9AE}" pid="17" name="Objective-DatePublished">
    <vt:lpwstr/>
  </property>
  <property fmtid="{D5CDD505-2E9C-101B-9397-08002B2CF9AE}" pid="18" name="Objective-ModificationStamp">
    <vt:filetime>2023-07-18T04:04:12Z</vt:filetime>
  </property>
  <property fmtid="{D5CDD505-2E9C-101B-9397-08002B2CF9AE}" pid="19" name="Objective-Owner">
    <vt:lpwstr>Michelle Burton</vt:lpwstr>
  </property>
  <property fmtid="{D5CDD505-2E9C-101B-9397-08002B2CF9AE}" pid="20" name="Objective-Path">
    <vt:lpwstr>Objective Global Folder:PHARMAC Fileplan:Communications and External Relations:Stakeholder and Partner Relationships:Government organisations - 1. NZ:Public Service Commission (previously State Services Commission):Disclosure of gifts, expenses and hospitality spreadsheets:2022-2023 CE Expenses:</vt:lpwstr>
  </property>
  <property fmtid="{D5CDD505-2E9C-101B-9397-08002B2CF9AE}" pid="21" name="Objective-Parent">
    <vt:lpwstr>2022-2023 CE Expenses</vt:lpwstr>
  </property>
  <property fmtid="{D5CDD505-2E9C-101B-9397-08002B2CF9AE}" pid="22" name="Objective-State">
    <vt:lpwstr>Approved</vt:lpwstr>
  </property>
  <property fmtid="{D5CDD505-2E9C-101B-9397-08002B2CF9AE}" pid="23" name="Objective-VersionId">
    <vt:lpwstr>vA3032017</vt:lpwstr>
  </property>
  <property fmtid="{D5CDD505-2E9C-101B-9397-08002B2CF9AE}" pid="24" name="Objective-Version">
    <vt:lpwstr>2.1</vt:lpwstr>
  </property>
  <property fmtid="{D5CDD505-2E9C-101B-9397-08002B2CF9AE}" pid="25" name="Objective-VersionNumber">
    <vt:r8>16</vt:r8>
  </property>
  <property fmtid="{D5CDD505-2E9C-101B-9397-08002B2CF9AE}" pid="26" name="Objective-VersionComment">
    <vt:lpwstr>Hi Sarah.  Steve has approved your expenses now so sending to you for final approval. I'm on leave from tomorrow but back on 27th so can make sure Anrik and Liz action when I return.</vt:lpwstr>
  </property>
  <property fmtid="{D5CDD505-2E9C-101B-9397-08002B2CF9AE}" pid="27" name="Objective-FileNumber">
    <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DOCSOpen Document Author">
    <vt:lpwstr/>
  </property>
  <property fmtid="{D5CDD505-2E9C-101B-9397-08002B2CF9AE}" pid="31" name="Objective-DOCSOpen Document Number">
    <vt:lpwstr/>
  </property>
  <property fmtid="{D5CDD505-2E9C-101B-9397-08002B2CF9AE}" pid="32" name="Objective-DOCSOpen Document Type">
    <vt:lpwstr/>
  </property>
  <property fmtid="{D5CDD505-2E9C-101B-9397-08002B2CF9AE}" pid="33" name="Objective-DOCSOpen Security">
    <vt:lpwstr/>
  </property>
  <property fmtid="{D5CDD505-2E9C-101B-9397-08002B2CF9AE}" pid="34" name="Objective-DOCSOpen System ID">
    <vt:lpwstr/>
  </property>
  <property fmtid="{D5CDD505-2E9C-101B-9397-08002B2CF9AE}" pid="35" name="Objective-Inherit Keyword">
    <vt:lpwstr>Y</vt:lpwstr>
  </property>
  <property fmtid="{D5CDD505-2E9C-101B-9397-08002B2CF9AE}" pid="36" name="Objective-Connect Creator">
    <vt:lpwstr/>
  </property>
  <property fmtid="{D5CDD505-2E9C-101B-9397-08002B2CF9AE}" pid="37" name="Objective-Comment">
    <vt:lpwstr/>
  </property>
  <property fmtid="{D5CDD505-2E9C-101B-9397-08002B2CF9AE}" pid="38" name="Objective-Application / Proposal Number">
    <vt:lpwstr/>
  </property>
  <property fmtid="{D5CDD505-2E9C-101B-9397-08002B2CF9AE}" pid="39" name="Objective-Additional Information Number">
    <vt:lpwstr/>
  </property>
</Properties>
</file>