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barlowl\Documents\"/>
    </mc:Choice>
  </mc:AlternateContent>
  <xr:revisionPtr revIDLastSave="0" documentId="8_{95DE92A5-50EF-4E6A-8872-91476391FEEB}" xr6:coauthVersionLast="47" xr6:coauthVersionMax="47" xr10:uidLastSave="{00000000-0000-0000-0000-000000000000}"/>
  <bookViews>
    <workbookView xWindow="-110" yWindow="-110" windowWidth="22780" windowHeight="1466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benefits'!$A$1:$F$52</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4" l="1"/>
  <c r="C18" i="3"/>
  <c r="C14" i="2"/>
  <c r="C32" i="1"/>
  <c r="C48" i="1"/>
  <c r="C15" i="1"/>
  <c r="B6" i="13" l="1"/>
  <c r="E60" i="13"/>
  <c r="C60" i="13"/>
  <c r="C43" i="4"/>
  <c r="C42" i="4"/>
  <c r="B60" i="13" l="1"/>
  <c r="B59" i="13"/>
  <c r="D59" i="13"/>
  <c r="B58" i="13"/>
  <c r="D58" i="13"/>
  <c r="D57" i="13"/>
  <c r="B57" i="13"/>
  <c r="D56" i="13"/>
  <c r="B56" i="13"/>
  <c r="D55" i="13"/>
  <c r="B55" i="13"/>
  <c r="B2" i="4"/>
  <c r="B3" i="4"/>
  <c r="B2" i="3"/>
  <c r="B3" i="3"/>
  <c r="B2" i="2"/>
  <c r="B3" i="2"/>
  <c r="B2" i="1"/>
  <c r="B3" i="1"/>
  <c r="F58" i="13" l="1"/>
  <c r="D14" i="2" s="1"/>
  <c r="F60" i="13"/>
  <c r="E41" i="4" s="1"/>
  <c r="F59" i="13"/>
  <c r="D18" i="3" s="1"/>
  <c r="F57" i="13"/>
  <c r="D48" i="1" s="1"/>
  <c r="F56" i="13"/>
  <c r="D32" i="1" s="1"/>
  <c r="F55" i="13"/>
  <c r="D15" i="1" s="1"/>
  <c r="C13" i="13"/>
  <c r="C12" i="13"/>
  <c r="C11" i="13"/>
  <c r="C16" i="13" l="1"/>
  <c r="C17" i="13"/>
  <c r="B5" i="4" l="1"/>
  <c r="B4" i="4"/>
  <c r="B5" i="3"/>
  <c r="B4" i="3"/>
  <c r="B5" i="2"/>
  <c r="B4" i="2"/>
  <c r="B5" i="1"/>
  <c r="B4" i="1"/>
  <c r="C15" i="13" l="1"/>
  <c r="F12" i="13" l="1"/>
  <c r="C41" i="4"/>
  <c r="F11" i="13" s="1"/>
  <c r="F13" i="13" l="1"/>
  <c r="B48" i="1"/>
  <c r="B17" i="13" s="1"/>
  <c r="B32" i="1"/>
  <c r="B16" i="13" s="1"/>
  <c r="B15" i="1"/>
  <c r="B15" i="13" s="1"/>
  <c r="B18" i="3" l="1"/>
  <c r="B13" i="13" s="1"/>
  <c r="B14" i="2"/>
  <c r="B12" i="13" s="1"/>
  <c r="B11" i="13" l="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<sst xmlns="http://schemas.openxmlformats.org/spreadsheetml/2006/main" count="446" uniqueCount="267">
  <si>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</si>
  <si>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</si>
  <si>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</si>
  <si>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</si>
  <si>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</si>
  <si>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</si>
  <si>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</si>
  <si>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</si>
  <si>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</si>
  <si>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</si>
  <si>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</si>
  <si>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</si>
  <si>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</si>
  <si>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</si>
  <si>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</si>
  <si>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</si>
  <si>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</si>
  <si>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</si>
  <si>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</si>
  <si>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</si>
  <si>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</si>
  <si>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</si>
  <si>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</si>
  <si>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</si>
  <si>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</si>
  <si>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</si>
  <si>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</si>
  <si>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</si>
  <si>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</si>
  <si>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</si>
  <si>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</si>
  <si>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</si>
  <si>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</si>
  <si>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</si>
  <si>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</si>
  <si>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</si>
  <si>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</si>
  <si>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</si>
  <si>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</si>
  <si>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</si>
  <si>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</si>
  <si>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</si>
  <si>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</si>
  <si>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</si>
  <si>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</si>
  <si>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</si>
  <si>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</si>
  <si>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</si>
  <si>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</si>
  <si>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</si>
  <si>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</si>
  <si>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</si>
  <si>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</si>
  <si>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</si>
  <si>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</si>
  <si>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</si>
  <si>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</si>
  <si>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</si>
  <si>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</si>
  <si>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</si>
  <si>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</si>
  <si>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</si>
  <si>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</si>
  <si>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</si>
  <si>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</si>
  <si>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</si>
  <si>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</si>
  <si>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</si>
  <si>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</si>
  <si>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</si>
  <si>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</si>
  <si>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</si>
  <si>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</si>
  <si>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</si>
  <si>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</si>
  <si>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</si>
  <si>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</si>
  <si>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</si>
  <si>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</si>
  <si>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</si>
  <si>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</si>
  <si>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</si>
  <si>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</si>
  <si>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</si>
  <si>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</si>
  <si>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</si>
  <si>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</si>
  <si>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</si>
  <si>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</si>
  <si>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</si>
  <si>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</si>
  <si>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</si>
  <si>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</si>
  <si>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</si>
  <si>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</si>
  <si>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</si>
  <si>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</si>
  <si>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</si>
  <si>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</si>
  <si>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</si>
  <si>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</si>
  <si>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</si>
  <si>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</si>
  <si>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</si>
  <si>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</si>
  <si>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</si>
  <si>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</si>
  <si>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</si>
  <si>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</si>
  <si>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</si>
  <si>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</si>
  <si>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</si>
  <si>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</si>
  <si>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</si>
  <si>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</si>
  <si>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</si>
  <si>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</si>
  <si>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</si>
  <si>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</si>
  <si>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</si>
  <si>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</si>
  <si>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</si>
  <si>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</si>
  <si>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</si>
  <si>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</si>
  <si>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</si>
  <si>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</si>
  <si>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</si>
  <si>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</si>
  <si>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</si>
  <si>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</si>
  <si>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</si>
  <si>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</si>
  <si>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</si>
  <si>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</si>
  <si>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</si>
  <si>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</si>
  <si>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</si>
  <si>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</si>
  <si>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</si>
  <si>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</si>
  <si>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</si>
  <si>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</si>
  <si>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</si>
  <si>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</si>
  <si>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</si>
  <si>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</si>
  <si>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</si>
  <si>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</si>
  <si>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</si>
  <si>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</si>
  <si>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</si>
  <si>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</si>
  <si>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</si>
  <si>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</si>
  <si>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</si>
  <si>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</si>
  <si>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</si>
  <si>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</si>
  <si>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</si>
  <si>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</si>
  <si>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</si>
  <si>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</si>
  <si>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</si>
  <si>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</si>
  <si>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</si>
  <si>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</si>
  <si>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</si>
  <si>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</si>
  <si>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World Executive Forum</t>
  </si>
  <si>
    <t>Robert Bell, Co-Chair World Health Executive Forum</t>
  </si>
  <si>
    <t xml:space="preserve">PHARMAC </t>
  </si>
  <si>
    <t>Sarah Fitt</t>
  </si>
  <si>
    <t>Professional Development</t>
  </si>
  <si>
    <t>Coaching</t>
  </si>
  <si>
    <t>Wellington</t>
  </si>
  <si>
    <t>16-18 November 2020</t>
  </si>
  <si>
    <t>Medicines New Zealand Parliamentary Dinner</t>
  </si>
  <si>
    <t>Dr Lee Mathias, Medicines NZ</t>
  </si>
  <si>
    <t>Waitemata DHB CE Lecture Series</t>
  </si>
  <si>
    <t>Waitemata DHB</t>
  </si>
  <si>
    <t>Bell Gully election special panel</t>
  </si>
  <si>
    <t>Bell Gully</t>
  </si>
  <si>
    <t>Annual Spring Stakeholder Function</t>
  </si>
  <si>
    <t>Pharmaceutical Society of New Zealand (PSNZ)</t>
  </si>
  <si>
    <t>Primary Health Alliance AGM &amp; Members Meeting</t>
  </si>
  <si>
    <t>Sharron Harris, Primary Health Alliance</t>
  </si>
  <si>
    <t>New Zealand Society of Anaesthetists Stakeholders Function</t>
  </si>
  <si>
    <t>Dr Kathryn Hagen, New Zealand Society of Anaesthetists</t>
  </si>
  <si>
    <t xml:space="preserve">2020 Sir Frank Holmes Memorial Lecture in Policy Studies </t>
  </si>
  <si>
    <t>Professor Girol Karacaoglu, Head of the School of Government, Te Herenga Waka - Victoria University of Wellington</t>
  </si>
  <si>
    <t>Grey Power Howick, Pakuranga &amp; District AGM</t>
  </si>
  <si>
    <t>Peter Bankers, Grey Power</t>
  </si>
  <si>
    <t>ISPOR HTA Roundtable in Asia Pacific</t>
  </si>
  <si>
    <t>Nancy Chen, ISPOR</t>
  </si>
  <si>
    <t>This was a virtual event - no cost associated with attending.</t>
  </si>
  <si>
    <t>ASMS pre-conference function 2020</t>
  </si>
  <si>
    <t>ASMS</t>
  </si>
  <si>
    <t>Andrew Gaudin, PGNZ</t>
  </si>
  <si>
    <t>Aniva Research Symposium</t>
  </si>
  <si>
    <t>Pacific Perspectives</t>
  </si>
  <si>
    <t>INSIDE Christmas Breakfast</t>
  </si>
  <si>
    <t>INSIDE Recruitment</t>
  </si>
  <si>
    <t>Kerry Rice, NZMA</t>
  </si>
  <si>
    <t>Healthcare Innvovation, Virtual Event</t>
  </si>
  <si>
    <t>Rosie Fea, Public Sector Network</t>
  </si>
  <si>
    <t>Tu Ora Compass Health Annual General Meeting</t>
  </si>
  <si>
    <t>Lori Luo, Tu Ora Compass Health</t>
  </si>
  <si>
    <t>Flights</t>
  </si>
  <si>
    <t>Auckland</t>
  </si>
  <si>
    <t>Accommodation</t>
  </si>
  <si>
    <t>Rental Car</t>
  </si>
  <si>
    <t>4/08/2020 - 05/08/2020</t>
  </si>
  <si>
    <t>19/11/2020-22/11/2020</t>
  </si>
  <si>
    <t>Virtual ISPOR Asia Pacific 2020</t>
  </si>
  <si>
    <t>Steve Tuckerson, ISPOR</t>
  </si>
  <si>
    <t>Vancouver Group Meeting, Vienna</t>
  </si>
  <si>
    <t>Vancouver Group</t>
  </si>
  <si>
    <t>This event was cancelled due to COVID-19.</t>
  </si>
  <si>
    <t>New Zealand Medical Association (NZMA) Christmas Celebration</t>
  </si>
  <si>
    <t>PGNZ Christmas drinks</t>
  </si>
  <si>
    <t>Invitation to 2020 School of Government Prize-giving (delayed)</t>
  </si>
  <si>
    <t>Lynn Barlow, Victoria University</t>
  </si>
  <si>
    <t>Royal NZ College of General Practitioners</t>
  </si>
  <si>
    <t>Lynne Hayman, CE</t>
  </si>
  <si>
    <t xml:space="preserve">Spark Health </t>
  </si>
  <si>
    <t>Leading on Purpose Hard Book</t>
  </si>
  <si>
    <t>Nick Leach</t>
  </si>
  <si>
    <t>Gift to be available to staff</t>
  </si>
  <si>
    <t>Uber fare</t>
  </si>
  <si>
    <t>Meeting with Public Service Comissioner</t>
  </si>
  <si>
    <t>Meeting with  Medsafe</t>
  </si>
  <si>
    <t>Meeting with Medsafe</t>
  </si>
  <si>
    <t>Meeting with  Ministry of Health</t>
  </si>
  <si>
    <t>Meeting with Customs NZ (travel to meeting)</t>
  </si>
  <si>
    <t>Meeting with Customs NZ (return to PHARMAC office)</t>
  </si>
  <si>
    <t>21/04/2021 - 23/04/2021</t>
  </si>
  <si>
    <t>Meetings with Southern Cross Healthcare, JPA, PMCSA, Media interview</t>
  </si>
  <si>
    <t>Transport to Wellington airport</t>
  </si>
  <si>
    <t>12/05/2021 - 16/05/2021</t>
  </si>
  <si>
    <t>NZ Primary Healthcare Awards</t>
  </si>
  <si>
    <t>Meeting with Chief Human Rights and Chief Children's Commissioners</t>
  </si>
  <si>
    <t>Whānāu Āwhine Plunket's 114th birthday</t>
  </si>
  <si>
    <t>Fran Wilde</t>
  </si>
  <si>
    <t>Inside Recruitment - Leadership event</t>
  </si>
  <si>
    <t>Inside Recruitment</t>
  </si>
  <si>
    <t>Taxi fare</t>
  </si>
  <si>
    <t>Meeting with Cancer Control Agency (travel to meeting)</t>
  </si>
  <si>
    <t>Meeting with Cancer Control Agency (return to Pharmac office)</t>
  </si>
  <si>
    <t>Family Planning Wellington Clincial office official opening</t>
  </si>
  <si>
    <t>Family Planning Wellington</t>
  </si>
  <si>
    <t>Christmas gift (cricket set and picnic rug) - deposited into PHARMAC raffle for Christmas 2021</t>
  </si>
  <si>
    <t>Matariki Celebration</t>
  </si>
  <si>
    <t>Diane Geerling, NZ Nurses Organisation</t>
  </si>
  <si>
    <t>GMRI</t>
  </si>
  <si>
    <t xml:space="preserve">Function to acknowledge contribution made by GMRI buy the Deane Ednowment Trust 20-21 summer students </t>
  </si>
  <si>
    <t>CE and Board Chair attended this event.</t>
  </si>
  <si>
    <t>CE presented at this meeting.  Travel costs accounted for on Travel tab.</t>
  </si>
  <si>
    <t>This event was rescheduled to 29 September, CE  attended the rescheduled event.</t>
  </si>
  <si>
    <t>CE presented at this virtual event.</t>
  </si>
  <si>
    <t>Medical Director atttended this event in place of CE.</t>
  </si>
  <si>
    <t>CE and Medical Director attended this event.</t>
  </si>
  <si>
    <t>CE deferred this invitation to CFO.</t>
  </si>
  <si>
    <t>Spark Health</t>
  </si>
  <si>
    <t>Steve Maharey, Board Chair</t>
  </si>
  <si>
    <t>No travel expenses to disclose for this period</t>
  </si>
  <si>
    <t>No hospitality to disclose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</si>
</sst>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0" fontId="0" fillId="11" borderId="5" xfId="0" applyFill="1" applyBorder="1" applyAlignment="1" applyProtection="1">
      <alignment horizontal="left" vertical="center" wrapText="1"/>
      <protection locked="0"/>
    </xf>
    <xf numFmtId="167" fontId="15" fillId="11" borderId="3" xfId="0" applyNumberFormat="1" applyFont="1" applyFill="1" applyBorder="1" applyAlignment="1" applyProtection="1">
      <alignment horizontal="left" vertical="center"/>
      <protection locked="0"/>
    </xf>
    <xf numFmtId="14" fontId="15" fillId="11" borderId="5" xfId="0" applyNumberFormat="1" applyFont="1" applyFill="1" applyBorder="1" applyAlignment="1" applyProtection="1">
      <alignment vertical="center" wrapText="1"/>
      <protection locked="0"/>
    </xf>
    <xf numFmtId="14" fontId="15" fillId="11" borderId="5" xfId="0" applyNumberFormat="1" applyFont="1" applyFill="1" applyBorder="1" applyAlignment="1" applyProtection="1">
      <alignment horizontal="left" wrapText="1"/>
      <protection locked="0"/>
    </xf>
    <xf numFmtId="14" fontId="15" fillId="11" borderId="2" xfId="0" applyNumberFormat="1" applyFont="1" applyFill="1" applyBorder="1" applyAlignment="1" applyProtection="1">
      <alignment horizontal="left" wrapText="1"/>
      <protection locked="0"/>
    </xf>
    <xf numFmtId="14" fontId="0" fillId="11" borderId="5" xfId="0" applyNumberFormat="1" applyFont="1" applyFill="1" applyBorder="1" applyAlignment="1" applyProtection="1">
      <alignment vertical="center" wrapText="1"/>
      <protection locked="0"/>
    </xf>
    <xf numFmtId="164" fontId="0" fillId="11" borderId="4" xfId="0" applyNumberFormat="1" applyFont="1" applyFill="1" applyBorder="1" applyAlignment="1" applyProtection="1">
      <alignment vertical="center" wrapText="1"/>
      <protection locked="0"/>
    </xf>
    <xf numFmtId="0" fontId="0" fillId="11" borderId="4" xfId="0" applyFont="1" applyFill="1" applyBorder="1" applyAlignment="1" applyProtection="1">
      <alignment horizontal="righ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43" zoomScaleNormal="100" workbookViewId="0">
      <selection activeCell="A57" sqref="A57"/>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9" sqref="G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81" t="s">
        <v>51</v>
      </c>
      <c r="B1" s="181"/>
      <c r="C1" s="181"/>
      <c r="D1" s="181"/>
      <c r="E1" s="181"/>
      <c r="F1" s="181"/>
      <c r="G1" s="46"/>
      <c r="H1" s="46"/>
      <c r="I1" s="46"/>
      <c r="J1" s="46"/>
      <c r="K1" s="46"/>
    </row>
    <row r="2" spans="1:11" ht="21" customHeight="1" x14ac:dyDescent="0.25">
      <c r="A2" s="4" t="s">
        <v>52</v>
      </c>
      <c r="B2" s="182" t="s">
        <v>171</v>
      </c>
      <c r="C2" s="182"/>
      <c r="D2" s="182"/>
      <c r="E2" s="182"/>
      <c r="F2" s="182"/>
      <c r="G2" s="46"/>
      <c r="H2" s="46"/>
      <c r="I2" s="46"/>
      <c r="J2" s="46"/>
      <c r="K2" s="46"/>
    </row>
    <row r="3" spans="1:11" ht="21" customHeight="1" x14ac:dyDescent="0.25">
      <c r="A3" s="4" t="s">
        <v>53</v>
      </c>
      <c r="B3" s="182" t="s">
        <v>172</v>
      </c>
      <c r="C3" s="182"/>
      <c r="D3" s="182"/>
      <c r="E3" s="182"/>
      <c r="F3" s="182"/>
      <c r="G3" s="46"/>
      <c r="H3" s="46"/>
      <c r="I3" s="46"/>
      <c r="J3" s="46"/>
      <c r="K3" s="46"/>
    </row>
    <row r="4" spans="1:11" ht="21" customHeight="1" x14ac:dyDescent="0.25">
      <c r="A4" s="4" t="s">
        <v>54</v>
      </c>
      <c r="B4" s="183">
        <v>44013</v>
      </c>
      <c r="C4" s="183"/>
      <c r="D4" s="183"/>
      <c r="E4" s="183"/>
      <c r="F4" s="183"/>
      <c r="G4" s="46"/>
      <c r="H4" s="46"/>
      <c r="I4" s="46"/>
      <c r="J4" s="46"/>
      <c r="K4" s="46"/>
    </row>
    <row r="5" spans="1:11" ht="21" customHeight="1" x14ac:dyDescent="0.25">
      <c r="A5" s="4" t="s">
        <v>55</v>
      </c>
      <c r="B5" s="183">
        <v>44377</v>
      </c>
      <c r="C5" s="183"/>
      <c r="D5" s="183"/>
      <c r="E5" s="183"/>
      <c r="F5" s="183"/>
      <c r="G5" s="46"/>
      <c r="H5" s="46"/>
      <c r="I5" s="46"/>
      <c r="J5" s="46"/>
      <c r="K5" s="46"/>
    </row>
    <row r="6" spans="1:11" ht="21" customHeight="1" x14ac:dyDescent="0.25">
      <c r="A6" s="4" t="s">
        <v>56</v>
      </c>
      <c r="B6" s="180" t="str">
        <f>IF(AND(Travel!B7&lt;&gt;A30,Hospitality!B7&lt;&gt;A30,'All other expenses'!B7&lt;&gt;A30,'Gifts and benefits'!B7&lt;&gt;A30),A31,IF(AND(Travel!B7=A30,Hospitality!B7=A30,'All other expenses'!B7=A30,'Gifts and benefits'!B7=A30),A33,A32))</f>
        <v>Data and totals checked on all sheets</v>
      </c>
      <c r="C6" s="180"/>
      <c r="D6" s="180"/>
      <c r="E6" s="180"/>
      <c r="F6" s="180"/>
      <c r="G6" s="34"/>
      <c r="H6" s="46"/>
      <c r="I6" s="46"/>
      <c r="J6" s="46"/>
      <c r="K6" s="46"/>
    </row>
    <row r="7" spans="1:11" ht="21" customHeight="1" x14ac:dyDescent="0.25">
      <c r="A7" s="4" t="s">
        <v>57</v>
      </c>
      <c r="B7" s="179" t="s">
        <v>89</v>
      </c>
      <c r="C7" s="179"/>
      <c r="D7" s="179"/>
      <c r="E7" s="179"/>
      <c r="F7" s="179"/>
      <c r="G7" s="34"/>
      <c r="H7" s="46"/>
      <c r="I7" s="46"/>
      <c r="J7" s="46"/>
      <c r="K7" s="46"/>
    </row>
    <row r="8" spans="1:11" ht="21" customHeight="1" x14ac:dyDescent="0.25">
      <c r="A8" s="4" t="s">
        <v>59</v>
      </c>
      <c r="B8" s="179" t="s">
        <v>264</v>
      </c>
      <c r="C8" s="179"/>
      <c r="D8" s="179"/>
      <c r="E8" s="179"/>
      <c r="F8" s="179"/>
      <c r="G8" s="34"/>
      <c r="H8" s="46"/>
      <c r="I8" s="46"/>
      <c r="J8" s="46"/>
      <c r="K8" s="46"/>
    </row>
    <row r="9" spans="1:11" ht="66.75" customHeight="1" x14ac:dyDescent="0.25">
      <c r="A9" s="178" t="s">
        <v>60</v>
      </c>
      <c r="B9" s="178"/>
      <c r="C9" s="178"/>
      <c r="D9" s="178"/>
      <c r="E9" s="178"/>
      <c r="F9" s="178"/>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3656.4400000000005</v>
      </c>
      <c r="C11" s="102" t="str">
        <f>IF(Travel!B6="",A34,Travel!B6)</f>
        <v>Figures include GST (where applicable)</v>
      </c>
      <c r="D11" s="8"/>
      <c r="E11" s="10" t="s">
        <v>66</v>
      </c>
      <c r="F11" s="56">
        <f>'Gifts and benefits'!C41</f>
        <v>28</v>
      </c>
      <c r="G11" s="47"/>
      <c r="H11" s="47"/>
      <c r="I11" s="47"/>
      <c r="J11" s="47"/>
      <c r="K11" s="47"/>
    </row>
    <row r="12" spans="1:11" ht="27.75" customHeight="1" x14ac:dyDescent="0.35">
      <c r="A12" s="10" t="s">
        <v>24</v>
      </c>
      <c r="B12" s="94">
        <f>Hospitality!B14</f>
        <v>0</v>
      </c>
      <c r="C12" s="102" t="str">
        <f>IF(Hospitality!B6="",A34,Hospitality!B6)</f>
        <v>Figures include GST (where applicable)</v>
      </c>
      <c r="D12" s="8"/>
      <c r="E12" s="10" t="s">
        <v>67</v>
      </c>
      <c r="F12" s="56">
        <f>'Gifts and benefits'!C42</f>
        <v>9</v>
      </c>
      <c r="G12" s="47"/>
      <c r="H12" s="47"/>
      <c r="I12" s="47"/>
      <c r="J12" s="47"/>
      <c r="K12" s="47"/>
    </row>
    <row r="13" spans="1:11" ht="27.75" customHeight="1" x14ac:dyDescent="0.25">
      <c r="A13" s="10" t="s">
        <v>68</v>
      </c>
      <c r="B13" s="94">
        <f>'All other expenses'!B18</f>
        <v>1750</v>
      </c>
      <c r="C13" s="102" t="str">
        <f>IF('All other expenses'!B6="",A34,'All other expenses'!B6)</f>
        <v>Figures include GST (where applicable)</v>
      </c>
      <c r="D13" s="8"/>
      <c r="E13" s="10" t="s">
        <v>69</v>
      </c>
      <c r="F13" s="56">
        <f>'Gifts and benefits'!C43</f>
        <v>19</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Travel!B15</f>
        <v>0</v>
      </c>
      <c r="C15" s="104" t="str">
        <f>C11</f>
        <v>Figures include GST (where applicable)</v>
      </c>
      <c r="D15" s="8"/>
      <c r="E15" s="8"/>
      <c r="F15" s="58"/>
      <c r="G15" s="46"/>
      <c r="H15" s="46"/>
      <c r="I15" s="46"/>
      <c r="J15" s="46"/>
      <c r="K15" s="46"/>
    </row>
    <row r="16" spans="1:11" ht="27.75" customHeight="1" x14ac:dyDescent="0.25">
      <c r="A16" s="11" t="s">
        <v>71</v>
      </c>
      <c r="B16" s="96">
        <f>Travel!B32</f>
        <v>3558.2900000000004</v>
      </c>
      <c r="C16" s="104" t="str">
        <f>C11</f>
        <v>Figures include GST (where applicable)</v>
      </c>
      <c r="D16" s="59"/>
      <c r="E16" s="8"/>
      <c r="F16" s="60"/>
      <c r="G16" s="46"/>
      <c r="H16" s="46"/>
      <c r="I16" s="46"/>
      <c r="J16" s="46"/>
      <c r="K16" s="46"/>
    </row>
    <row r="17" spans="1:11" ht="27.75" customHeight="1" x14ac:dyDescent="0.25">
      <c r="A17" s="11" t="s">
        <v>72</v>
      </c>
      <c r="B17" s="96">
        <f>Travel!B48</f>
        <v>98.15</v>
      </c>
      <c r="C17" s="10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COUNT(Travel!B12:B13)</f>
        <v>0</v>
      </c>
      <c r="C55" s="111"/>
      <c r="D55" s="111">
        <f>COUNTIF(Travel!D12:D13,"*")</f>
        <v>0</v>
      </c>
      <c r="E55" s="112"/>
      <c r="F55" s="112" t="b">
        <f>MIN(B55,D55)=MAX(B55,D55)</f>
        <v>1</v>
      </c>
      <c r="G55" s="46"/>
      <c r="H55" s="46"/>
      <c r="I55" s="46"/>
      <c r="J55" s="46"/>
      <c r="K55" s="46"/>
    </row>
    <row r="56" spans="1:11" ht="13" hidden="1" x14ac:dyDescent="0.25">
      <c r="A56" s="121" t="s">
        <v>105</v>
      </c>
      <c r="B56" s="111">
        <f>COUNT(Travel!B19:B31)</f>
        <v>11</v>
      </c>
      <c r="C56" s="111"/>
      <c r="D56" s="111">
        <f>COUNTIF(Travel!D19:D31,"*")</f>
        <v>11</v>
      </c>
      <c r="E56" s="112"/>
      <c r="F56" s="112" t="b">
        <f>MIN(B56,D56)=MAX(B56,D56)</f>
        <v>1</v>
      </c>
    </row>
    <row r="57" spans="1:11" ht="13" hidden="1" x14ac:dyDescent="0.3">
      <c r="A57" s="122"/>
      <c r="B57" s="111">
        <f>COUNT(Travel!B36:B47)</f>
        <v>10</v>
      </c>
      <c r="C57" s="111"/>
      <c r="D57" s="111">
        <f>COUNTIF(Travel!D36:D47,"*")</f>
        <v>10</v>
      </c>
      <c r="E57" s="112"/>
      <c r="F57" s="112" t="b">
        <f>MIN(B57,D57)=MAX(B57,D57)</f>
        <v>1</v>
      </c>
    </row>
    <row r="58" spans="1:11" ht="13" hidden="1" x14ac:dyDescent="0.3">
      <c r="A58" s="123" t="s">
        <v>106</v>
      </c>
      <c r="B58" s="113">
        <f>COUNT(Hospitality!B11:B13)</f>
        <v>0</v>
      </c>
      <c r="C58" s="113"/>
      <c r="D58" s="113">
        <f>COUNTIF(Hospitality!D11:D13,"*")</f>
        <v>0</v>
      </c>
      <c r="E58" s="114"/>
      <c r="F58" s="114" t="b">
        <f>MIN(B58,D58)=MAX(B58,D58)</f>
        <v>1</v>
      </c>
    </row>
    <row r="59" spans="1:11" ht="13" hidden="1" x14ac:dyDescent="0.3">
      <c r="A59" s="124" t="s">
        <v>107</v>
      </c>
      <c r="B59" s="112">
        <f>COUNT('All other expenses'!B11:B17)</f>
        <v>5</v>
      </c>
      <c r="C59" s="112"/>
      <c r="D59" s="112">
        <f>COUNTIF('All other expenses'!D11:D17,"*")</f>
        <v>5</v>
      </c>
      <c r="E59" s="112"/>
      <c r="F59" s="112" t="b">
        <f>MIN(B59,D59)=MAX(B59,D59)</f>
        <v>1</v>
      </c>
    </row>
    <row r="60" spans="1:11" ht="13" hidden="1" x14ac:dyDescent="0.3">
      <c r="A60" s="123" t="s">
        <v>108</v>
      </c>
      <c r="B60" s="113">
        <f>COUNTIF('Gifts and benefits'!B11:B40,"*")</f>
        <v>28</v>
      </c>
      <c r="C60" s="113">
        <f>COUNTIF('Gifts and benefits'!C11:C40,"*")</f>
        <v>28</v>
      </c>
      <c r="D60" s="113"/>
      <c r="E60" s="113">
        <f>COUNTA('Gifts and benefits'!E11:E40)</f>
        <v>28</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2"/>
  <sheetViews>
    <sheetView topLeftCell="A23" zoomScaleNormal="100" workbookViewId="0">
      <selection activeCell="C14" sqref="C14"/>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81" t="s">
        <v>109</v>
      </c>
      <c r="B1" s="181"/>
      <c r="C1" s="181"/>
      <c r="D1" s="181"/>
      <c r="E1" s="181"/>
      <c r="F1" s="46"/>
    </row>
    <row r="2" spans="1:6" ht="21" customHeight="1" x14ac:dyDescent="0.25">
      <c r="A2" s="4" t="s">
        <v>52</v>
      </c>
      <c r="B2" s="184" t="str">
        <f>'Summary and sign-off'!B2:F2</f>
        <v xml:space="preserve">PHARMAC </v>
      </c>
      <c r="C2" s="184"/>
      <c r="D2" s="184"/>
      <c r="E2" s="184"/>
      <c r="F2" s="46"/>
    </row>
    <row r="3" spans="1:6" ht="21" customHeight="1" x14ac:dyDescent="0.25">
      <c r="A3" s="4" t="s">
        <v>110</v>
      </c>
      <c r="B3" s="184" t="str">
        <f>'Summary and sign-off'!B3:F3</f>
        <v>Sarah Fitt</v>
      </c>
      <c r="C3" s="184"/>
      <c r="D3" s="184"/>
      <c r="E3" s="184"/>
      <c r="F3" s="46"/>
    </row>
    <row r="4" spans="1:6" ht="21" customHeight="1" x14ac:dyDescent="0.25">
      <c r="A4" s="4" t="s">
        <v>111</v>
      </c>
      <c r="B4" s="184">
        <f>'Summary and sign-off'!B4:F4</f>
        <v>44013</v>
      </c>
      <c r="C4" s="184"/>
      <c r="D4" s="184"/>
      <c r="E4" s="184"/>
      <c r="F4" s="46"/>
    </row>
    <row r="5" spans="1:6" ht="21" customHeight="1" x14ac:dyDescent="0.25">
      <c r="A5" s="4" t="s">
        <v>112</v>
      </c>
      <c r="B5" s="184">
        <f>'Summary and sign-off'!B5:F5</f>
        <v>44377</v>
      </c>
      <c r="C5" s="184"/>
      <c r="D5" s="184"/>
      <c r="E5" s="184"/>
      <c r="F5" s="46"/>
    </row>
    <row r="6" spans="1:6" ht="21" customHeight="1" x14ac:dyDescent="0.25">
      <c r="A6" s="4" t="s">
        <v>113</v>
      </c>
      <c r="B6" s="179" t="s">
        <v>80</v>
      </c>
      <c r="C6" s="179"/>
      <c r="D6" s="179"/>
      <c r="E6" s="179"/>
      <c r="F6" s="46"/>
    </row>
    <row r="7" spans="1:6" ht="21" customHeight="1" x14ac:dyDescent="0.25">
      <c r="A7" s="4" t="s">
        <v>56</v>
      </c>
      <c r="B7" s="179" t="s">
        <v>83</v>
      </c>
      <c r="C7" s="179"/>
      <c r="D7" s="179"/>
      <c r="E7" s="179"/>
      <c r="F7" s="46"/>
    </row>
    <row r="8" spans="1:6" ht="36" customHeight="1" x14ac:dyDescent="0.3">
      <c r="A8" s="187" t="s">
        <v>114</v>
      </c>
      <c r="B8" s="188"/>
      <c r="C8" s="188"/>
      <c r="D8" s="188"/>
      <c r="E8" s="188"/>
      <c r="F8" s="22"/>
    </row>
    <row r="9" spans="1:6" ht="36" customHeight="1" x14ac:dyDescent="0.3">
      <c r="A9" s="189" t="s">
        <v>115</v>
      </c>
      <c r="B9" s="190"/>
      <c r="C9" s="190"/>
      <c r="D9" s="190"/>
      <c r="E9" s="190"/>
      <c r="F9" s="22"/>
    </row>
    <row r="10" spans="1:6" ht="24.75" customHeight="1" x14ac:dyDescent="0.35">
      <c r="A10" s="186" t="s">
        <v>116</v>
      </c>
      <c r="B10" s="191"/>
      <c r="C10" s="186"/>
      <c r="D10" s="186"/>
      <c r="E10" s="186"/>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idden="1" x14ac:dyDescent="0.25">
      <c r="A13" s="143"/>
      <c r="B13" s="144"/>
      <c r="C13" s="145"/>
      <c r="D13" s="145"/>
      <c r="E13" s="146"/>
      <c r="F13" s="1"/>
    </row>
    <row r="14" spans="1:6" s="87" customFormat="1" x14ac:dyDescent="0.25">
      <c r="A14" s="172"/>
      <c r="B14" s="158"/>
      <c r="C14" s="159" t="s">
        <v>265</v>
      </c>
      <c r="D14" s="159"/>
      <c r="E14" s="159"/>
      <c r="F14" s="1"/>
    </row>
    <row r="15" spans="1:6" ht="19.5" customHeight="1" x14ac:dyDescent="0.25">
      <c r="A15" s="107" t="s">
        <v>122</v>
      </c>
      <c r="B15" s="108">
        <f>SUM(B12:B13)</f>
        <v>0</v>
      </c>
      <c r="C15" s="167" t="str">
        <f>IF(SUBTOTAL(3,B12:B13)=SUBTOTAL(103,B12:B13),'Summary and sign-off'!$A$48,'Summary and sign-off'!$A$49)</f>
        <v>Check - there are no hidden rows with data</v>
      </c>
      <c r="D15" s="185" t="str">
        <f>IF('Summary and sign-off'!F55='Summary and sign-off'!F54,'Summary and sign-off'!A51,'Summary and sign-off'!A50)</f>
        <v>Check - each entry provides sufficient information</v>
      </c>
      <c r="E15" s="185"/>
      <c r="F15" s="46"/>
    </row>
    <row r="16" spans="1:6" ht="10.5" customHeight="1" x14ac:dyDescent="0.3">
      <c r="A16" s="27"/>
      <c r="B16" s="22"/>
      <c r="C16" s="27"/>
      <c r="D16" s="27"/>
      <c r="E16" s="27"/>
      <c r="F16" s="27"/>
    </row>
    <row r="17" spans="1:6" ht="24.75" customHeight="1" x14ac:dyDescent="0.35">
      <c r="A17" s="186" t="s">
        <v>123</v>
      </c>
      <c r="B17" s="186"/>
      <c r="C17" s="186"/>
      <c r="D17" s="186"/>
      <c r="E17" s="186"/>
      <c r="F17" s="47"/>
    </row>
    <row r="18" spans="1:6" ht="26.25" customHeight="1" x14ac:dyDescent="0.25">
      <c r="A18" s="35" t="s">
        <v>117</v>
      </c>
      <c r="B18" s="35" t="s">
        <v>62</v>
      </c>
      <c r="C18" s="35" t="s">
        <v>124</v>
      </c>
      <c r="D18" s="35" t="s">
        <v>120</v>
      </c>
      <c r="E18" s="35" t="s">
        <v>121</v>
      </c>
      <c r="F18" s="48"/>
    </row>
    <row r="19" spans="1:6" s="87" customFormat="1" ht="2.25" hidden="1" customHeight="1" x14ac:dyDescent="0.25">
      <c r="A19" s="133"/>
      <c r="B19" s="134"/>
      <c r="C19" s="135"/>
      <c r="D19" s="135"/>
      <c r="E19" s="136"/>
      <c r="F19" s="1"/>
    </row>
    <row r="20" spans="1:6" s="87" customFormat="1" x14ac:dyDescent="0.25">
      <c r="A20" s="157" t="s">
        <v>212</v>
      </c>
      <c r="B20" s="158">
        <v>334.62</v>
      </c>
      <c r="C20" s="159" t="s">
        <v>179</v>
      </c>
      <c r="D20" s="159" t="s">
        <v>208</v>
      </c>
      <c r="E20" s="160" t="s">
        <v>209</v>
      </c>
      <c r="F20" s="1"/>
    </row>
    <row r="21" spans="1:6" s="87" customFormat="1" x14ac:dyDescent="0.25">
      <c r="A21" s="157" t="s">
        <v>212</v>
      </c>
      <c r="B21" s="158">
        <v>315</v>
      </c>
      <c r="C21" s="159" t="s">
        <v>179</v>
      </c>
      <c r="D21" s="159" t="s">
        <v>210</v>
      </c>
      <c r="E21" s="160" t="s">
        <v>209</v>
      </c>
      <c r="F21" s="1"/>
    </row>
    <row r="22" spans="1:6" s="87" customFormat="1" x14ac:dyDescent="0.25">
      <c r="A22" s="157" t="s">
        <v>212</v>
      </c>
      <c r="B22" s="158">
        <v>142.93</v>
      </c>
      <c r="C22" s="159" t="s">
        <v>179</v>
      </c>
      <c r="D22" s="159" t="s">
        <v>211</v>
      </c>
      <c r="E22" s="160" t="s">
        <v>209</v>
      </c>
      <c r="F22" s="1"/>
    </row>
    <row r="23" spans="1:6" s="87" customFormat="1" x14ac:dyDescent="0.25">
      <c r="A23" s="157" t="s">
        <v>213</v>
      </c>
      <c r="B23" s="158">
        <v>465.89</v>
      </c>
      <c r="C23" s="159" t="s">
        <v>191</v>
      </c>
      <c r="D23" s="159" t="s">
        <v>208</v>
      </c>
      <c r="E23" s="160" t="s">
        <v>209</v>
      </c>
      <c r="F23" s="1"/>
    </row>
    <row r="24" spans="1:6" s="87" customFormat="1" x14ac:dyDescent="0.25">
      <c r="A24" s="157" t="s">
        <v>213</v>
      </c>
      <c r="B24" s="158">
        <v>303.11</v>
      </c>
      <c r="C24" s="159" t="s">
        <v>191</v>
      </c>
      <c r="D24" s="159" t="s">
        <v>211</v>
      </c>
      <c r="E24" s="160" t="s">
        <v>209</v>
      </c>
      <c r="F24" s="1"/>
    </row>
    <row r="25" spans="1:6" s="87" customFormat="1" x14ac:dyDescent="0.25">
      <c r="A25" s="157" t="s">
        <v>236</v>
      </c>
      <c r="B25" s="158">
        <v>410.29</v>
      </c>
      <c r="C25" s="159" t="s">
        <v>237</v>
      </c>
      <c r="D25" s="159" t="s">
        <v>208</v>
      </c>
      <c r="E25" s="160" t="s">
        <v>209</v>
      </c>
      <c r="F25" s="1"/>
    </row>
    <row r="26" spans="1:6" s="87" customFormat="1" x14ac:dyDescent="0.25">
      <c r="A26" s="157" t="s">
        <v>236</v>
      </c>
      <c r="B26" s="158">
        <v>293.02</v>
      </c>
      <c r="C26" s="159" t="s">
        <v>237</v>
      </c>
      <c r="D26" s="159" t="s">
        <v>211</v>
      </c>
      <c r="E26" s="160" t="s">
        <v>209</v>
      </c>
      <c r="F26" s="1"/>
    </row>
    <row r="27" spans="1:6" s="87" customFormat="1" x14ac:dyDescent="0.25">
      <c r="A27" s="173">
        <v>44307</v>
      </c>
      <c r="B27" s="158">
        <v>40.57</v>
      </c>
      <c r="C27" s="159" t="s">
        <v>238</v>
      </c>
      <c r="D27" s="159" t="s">
        <v>229</v>
      </c>
      <c r="E27" s="160" t="s">
        <v>175</v>
      </c>
      <c r="F27" s="1"/>
    </row>
    <row r="28" spans="1:6" s="87" customFormat="1" x14ac:dyDescent="0.25">
      <c r="A28" s="174" t="s">
        <v>239</v>
      </c>
      <c r="B28" s="158">
        <v>648.9</v>
      </c>
      <c r="C28" s="159" t="s">
        <v>240</v>
      </c>
      <c r="D28" s="159" t="s">
        <v>208</v>
      </c>
      <c r="E28" s="160" t="s">
        <v>209</v>
      </c>
      <c r="F28" s="1"/>
    </row>
    <row r="29" spans="1:6" s="87" customFormat="1" x14ac:dyDescent="0.25">
      <c r="A29" s="174" t="s">
        <v>239</v>
      </c>
      <c r="B29" s="158">
        <v>418</v>
      </c>
      <c r="C29" s="159" t="s">
        <v>240</v>
      </c>
      <c r="D29" s="159" t="s">
        <v>210</v>
      </c>
      <c r="E29" s="160" t="s">
        <v>209</v>
      </c>
      <c r="F29" s="1"/>
    </row>
    <row r="30" spans="1:6" s="87" customFormat="1" x14ac:dyDescent="0.25">
      <c r="A30" s="174" t="s">
        <v>239</v>
      </c>
      <c r="B30" s="158">
        <v>185.96</v>
      </c>
      <c r="C30" s="159" t="s">
        <v>240</v>
      </c>
      <c r="D30" s="159" t="s">
        <v>211</v>
      </c>
      <c r="E30" s="160" t="s">
        <v>209</v>
      </c>
      <c r="F30" s="1"/>
    </row>
    <row r="31" spans="1:6" s="87" customFormat="1" hidden="1" x14ac:dyDescent="0.25">
      <c r="A31" s="147"/>
      <c r="B31" s="148"/>
      <c r="C31" s="149"/>
      <c r="D31" s="149"/>
      <c r="E31" s="150"/>
      <c r="F31" s="1"/>
    </row>
    <row r="32" spans="1:6" ht="19.5" customHeight="1" x14ac:dyDescent="0.25">
      <c r="A32" s="107" t="s">
        <v>125</v>
      </c>
      <c r="B32" s="108">
        <f>SUM(B19:B31)</f>
        <v>3558.2900000000004</v>
      </c>
      <c r="C32" s="167" t="str">
        <f>IF(SUBTOTAL(3,B19:B31)=SUBTOTAL(103,B19:B31),'Summary and sign-off'!$A$48,'Summary and sign-off'!$A$49)</f>
        <v>Check - there are no hidden rows with data</v>
      </c>
      <c r="D32" s="185" t="str">
        <f>IF('Summary and sign-off'!F56='Summary and sign-off'!F54,'Summary and sign-off'!A51,'Summary and sign-off'!A50)</f>
        <v>Check - each entry provides sufficient information</v>
      </c>
      <c r="E32" s="185"/>
      <c r="F32" s="46"/>
    </row>
    <row r="33" spans="1:6" ht="10.5" customHeight="1" x14ac:dyDescent="0.3">
      <c r="A33" s="27"/>
      <c r="B33" s="22"/>
      <c r="C33" s="27"/>
      <c r="D33" s="27"/>
      <c r="E33" s="27"/>
      <c r="F33" s="27"/>
    </row>
    <row r="34" spans="1:6" ht="24.75" customHeight="1" x14ac:dyDescent="0.25">
      <c r="A34" s="186" t="s">
        <v>126</v>
      </c>
      <c r="B34" s="186"/>
      <c r="C34" s="186"/>
      <c r="D34" s="186"/>
      <c r="E34" s="186"/>
      <c r="F34" s="46"/>
    </row>
    <row r="35" spans="1:6" ht="27" customHeight="1" x14ac:dyDescent="0.25">
      <c r="A35" s="35" t="s">
        <v>117</v>
      </c>
      <c r="B35" s="35" t="s">
        <v>62</v>
      </c>
      <c r="C35" s="35" t="s">
        <v>127</v>
      </c>
      <c r="D35" s="35" t="s">
        <v>128</v>
      </c>
      <c r="E35" s="35" t="s">
        <v>121</v>
      </c>
      <c r="F35" s="49"/>
    </row>
    <row r="36" spans="1:6" s="87" customFormat="1" hidden="1" x14ac:dyDescent="0.25">
      <c r="A36" s="133"/>
      <c r="B36" s="134"/>
      <c r="C36" s="135"/>
      <c r="D36" s="135"/>
      <c r="E36" s="136"/>
      <c r="F36" s="1"/>
    </row>
    <row r="37" spans="1:6" s="87" customFormat="1" x14ac:dyDescent="0.25">
      <c r="A37" s="172">
        <v>44166</v>
      </c>
      <c r="B37" s="158">
        <v>8.3000000000000007</v>
      </c>
      <c r="C37" s="159" t="s">
        <v>234</v>
      </c>
      <c r="D37" s="159" t="s">
        <v>229</v>
      </c>
      <c r="E37" s="159" t="s">
        <v>175</v>
      </c>
      <c r="F37" s="1"/>
    </row>
    <row r="38" spans="1:6" s="87" customFormat="1" x14ac:dyDescent="0.25">
      <c r="A38" s="172">
        <v>44166</v>
      </c>
      <c r="B38" s="158">
        <v>6.57</v>
      </c>
      <c r="C38" s="159" t="s">
        <v>235</v>
      </c>
      <c r="D38" s="159" t="s">
        <v>229</v>
      </c>
      <c r="E38" s="159" t="s">
        <v>175</v>
      </c>
      <c r="F38" s="1"/>
    </row>
    <row r="39" spans="1:6" s="87" customFormat="1" x14ac:dyDescent="0.25">
      <c r="A39" s="172">
        <v>44229</v>
      </c>
      <c r="B39" s="158">
        <v>6.88</v>
      </c>
      <c r="C39" s="159" t="s">
        <v>248</v>
      </c>
      <c r="D39" s="159" t="s">
        <v>229</v>
      </c>
      <c r="E39" s="159" t="s">
        <v>175</v>
      </c>
      <c r="F39" s="1"/>
    </row>
    <row r="40" spans="1:6" s="87" customFormat="1" x14ac:dyDescent="0.25">
      <c r="A40" s="172">
        <v>44229</v>
      </c>
      <c r="B40" s="158">
        <v>19.010000000000002</v>
      </c>
      <c r="C40" s="159" t="s">
        <v>247</v>
      </c>
      <c r="D40" s="159" t="s">
        <v>246</v>
      </c>
      <c r="E40" s="160" t="s">
        <v>175</v>
      </c>
      <c r="F40" s="1"/>
    </row>
    <row r="41" spans="1:6" s="87" customFormat="1" x14ac:dyDescent="0.25">
      <c r="A41" s="172">
        <v>44265</v>
      </c>
      <c r="B41" s="158">
        <v>10.11</v>
      </c>
      <c r="C41" s="159" t="s">
        <v>233</v>
      </c>
      <c r="D41" s="159" t="s">
        <v>229</v>
      </c>
      <c r="E41" s="160" t="s">
        <v>175</v>
      </c>
      <c r="F41" s="1"/>
    </row>
    <row r="42" spans="1:6" s="87" customFormat="1" x14ac:dyDescent="0.25">
      <c r="A42" s="172">
        <v>44285</v>
      </c>
      <c r="B42" s="158">
        <v>8.35</v>
      </c>
      <c r="C42" s="159" t="s">
        <v>233</v>
      </c>
      <c r="D42" s="159" t="s">
        <v>229</v>
      </c>
      <c r="E42" s="160" t="s">
        <v>175</v>
      </c>
      <c r="F42" s="1"/>
    </row>
    <row r="43" spans="1:6" s="87" customFormat="1" x14ac:dyDescent="0.25">
      <c r="A43" s="172">
        <v>44294</v>
      </c>
      <c r="B43" s="158">
        <v>8.31</v>
      </c>
      <c r="C43" s="159" t="s">
        <v>232</v>
      </c>
      <c r="D43" s="159" t="s">
        <v>229</v>
      </c>
      <c r="E43" s="160" t="s">
        <v>175</v>
      </c>
      <c r="F43" s="1"/>
    </row>
    <row r="44" spans="1:6" s="87" customFormat="1" x14ac:dyDescent="0.25">
      <c r="A44" s="175">
        <v>44348</v>
      </c>
      <c r="B44" s="176">
        <v>15.12</v>
      </c>
      <c r="C44" s="161" t="s">
        <v>241</v>
      </c>
      <c r="D44" s="159" t="s">
        <v>246</v>
      </c>
      <c r="E44" s="160" t="s">
        <v>175</v>
      </c>
      <c r="F44" s="1"/>
    </row>
    <row r="45" spans="1:6" s="87" customFormat="1" x14ac:dyDescent="0.25">
      <c r="A45" s="172">
        <v>44357</v>
      </c>
      <c r="B45" s="158">
        <v>6.55</v>
      </c>
      <c r="C45" s="159" t="s">
        <v>231</v>
      </c>
      <c r="D45" s="159" t="s">
        <v>229</v>
      </c>
      <c r="E45" s="160" t="s">
        <v>175</v>
      </c>
      <c r="F45" s="1"/>
    </row>
    <row r="46" spans="1:6" s="87" customFormat="1" x14ac:dyDescent="0.25">
      <c r="A46" s="172">
        <v>44357</v>
      </c>
      <c r="B46" s="158">
        <v>8.9499999999999993</v>
      </c>
      <c r="C46" s="159" t="s">
        <v>230</v>
      </c>
      <c r="D46" s="159" t="s">
        <v>229</v>
      </c>
      <c r="E46" s="160" t="s">
        <v>175</v>
      </c>
      <c r="F46" s="1"/>
    </row>
    <row r="47" spans="1:6" s="87" customFormat="1" hidden="1" x14ac:dyDescent="0.25">
      <c r="A47" s="133"/>
      <c r="B47" s="134"/>
      <c r="C47" s="135"/>
      <c r="D47" s="135"/>
      <c r="E47" s="136"/>
      <c r="F47" s="1"/>
    </row>
    <row r="48" spans="1:6" ht="19.5" customHeight="1" x14ac:dyDescent="0.25">
      <c r="A48" s="107" t="s">
        <v>129</v>
      </c>
      <c r="B48" s="108">
        <f>SUM(B36:B47)</f>
        <v>98.15</v>
      </c>
      <c r="C48" s="167" t="str">
        <f>IF(SUBTOTAL(3,B36:B47)=SUBTOTAL(103,B36:B47),'Summary and sign-off'!$A$48,'Summary and sign-off'!$A$49)</f>
        <v>Check - there are no hidden rows with data</v>
      </c>
      <c r="D48" s="185" t="str">
        <f>IF('Summary and sign-off'!F57='Summary and sign-off'!F54,'Summary and sign-off'!A51,'Summary and sign-off'!A50)</f>
        <v>Check - each entry provides sufficient information</v>
      </c>
      <c r="E48" s="185"/>
      <c r="F48" s="46"/>
    </row>
    <row r="49" spans="1:6" ht="10.5" customHeight="1" x14ac:dyDescent="0.3">
      <c r="A49" s="27"/>
      <c r="B49" s="92"/>
      <c r="C49" s="22"/>
      <c r="D49" s="27"/>
      <c r="E49" s="27"/>
      <c r="F49" s="27"/>
    </row>
    <row r="50" spans="1:6" ht="34.5" customHeight="1" x14ac:dyDescent="0.25">
      <c r="A50" s="50" t="s">
        <v>130</v>
      </c>
      <c r="B50" s="93">
        <f>B15+B32+B48</f>
        <v>3656.4400000000005</v>
      </c>
      <c r="C50" s="51"/>
      <c r="D50" s="51"/>
      <c r="E50" s="51"/>
      <c r="F50" s="26"/>
    </row>
    <row r="51" spans="1:6" ht="13" x14ac:dyDescent="0.3">
      <c r="A51" s="27"/>
      <c r="B51" s="22"/>
      <c r="C51" s="27"/>
      <c r="D51" s="27"/>
      <c r="E51" s="27"/>
      <c r="F51" s="27"/>
    </row>
    <row r="52" spans="1:6" ht="13" x14ac:dyDescent="0.3">
      <c r="A52" s="52" t="s">
        <v>73</v>
      </c>
      <c r="B52" s="25"/>
      <c r="C52" s="26"/>
      <c r="D52" s="26"/>
      <c r="E52" s="26"/>
      <c r="F52" s="27"/>
    </row>
    <row r="53" spans="1:6" ht="12.65" customHeight="1" x14ac:dyDescent="0.25">
      <c r="A53" s="23" t="s">
        <v>131</v>
      </c>
      <c r="B53" s="53"/>
      <c r="C53" s="53"/>
      <c r="D53" s="32"/>
      <c r="E53" s="32"/>
      <c r="F53" s="27"/>
    </row>
    <row r="54" spans="1:6" ht="13" customHeight="1" x14ac:dyDescent="0.25">
      <c r="A54" s="31" t="s">
        <v>132</v>
      </c>
      <c r="B54" s="27"/>
      <c r="C54" s="32"/>
      <c r="D54" s="27"/>
      <c r="E54" s="32"/>
      <c r="F54" s="27"/>
    </row>
    <row r="55" spans="1:6" x14ac:dyDescent="0.25">
      <c r="A55" s="31" t="s">
        <v>133</v>
      </c>
      <c r="B55" s="32"/>
      <c r="C55" s="32"/>
      <c r="D55" s="32"/>
      <c r="E55" s="54"/>
      <c r="F55" s="46"/>
    </row>
    <row r="56" spans="1:6" ht="13" x14ac:dyDescent="0.3">
      <c r="A56" s="23" t="s">
        <v>79</v>
      </c>
      <c r="B56" s="25"/>
      <c r="C56" s="26"/>
      <c r="D56" s="26"/>
      <c r="E56" s="26"/>
      <c r="F56" s="27"/>
    </row>
    <row r="57" spans="1:6" ht="13" customHeight="1" x14ac:dyDescent="0.25">
      <c r="A57" s="31" t="s">
        <v>134</v>
      </c>
      <c r="B57" s="27"/>
      <c r="C57" s="32"/>
      <c r="D57" s="27"/>
      <c r="E57" s="32"/>
      <c r="F57" s="27"/>
    </row>
    <row r="58" spans="1:6" x14ac:dyDescent="0.25">
      <c r="A58" s="31" t="s">
        <v>135</v>
      </c>
      <c r="B58" s="32"/>
      <c r="C58" s="32"/>
      <c r="D58" s="32"/>
      <c r="E58" s="54"/>
      <c r="F58" s="46"/>
    </row>
    <row r="59" spans="1:6" x14ac:dyDescent="0.25">
      <c r="A59" s="36" t="s">
        <v>136</v>
      </c>
      <c r="B59" s="36"/>
      <c r="C59" s="36"/>
      <c r="D59" s="36"/>
      <c r="E59" s="54"/>
      <c r="F59" s="46"/>
    </row>
    <row r="60" spans="1:6" x14ac:dyDescent="0.25">
      <c r="A60" s="40"/>
      <c r="B60" s="27"/>
      <c r="C60" s="27"/>
      <c r="D60" s="27"/>
      <c r="E60" s="46"/>
      <c r="F60" s="46"/>
    </row>
    <row r="61" spans="1:6" hidden="1" x14ac:dyDescent="0.25">
      <c r="A61" s="40"/>
      <c r="B61" s="27"/>
      <c r="C61" s="27"/>
      <c r="D61" s="27"/>
      <c r="E61" s="46"/>
      <c r="F61" s="46"/>
    </row>
    <row r="62" spans="1:6" x14ac:dyDescent="0.25"/>
    <row r="63" spans="1:6" x14ac:dyDescent="0.25"/>
    <row r="64" spans="1:6" x14ac:dyDescent="0.25"/>
    <row r="65" spans="1:6" x14ac:dyDescent="0.25"/>
    <row r="66" spans="1:6" ht="12.75" hidden="1" customHeight="1" x14ac:dyDescent="0.25"/>
    <row r="67" spans="1:6" x14ac:dyDescent="0.25"/>
    <row r="68" spans="1:6" x14ac:dyDescent="0.25"/>
    <row r="69" spans="1:6" hidden="1" x14ac:dyDescent="0.25">
      <c r="A69" s="55"/>
      <c r="B69" s="46"/>
      <c r="C69" s="46"/>
      <c r="D69" s="46"/>
      <c r="E69" s="46"/>
      <c r="F69" s="46"/>
    </row>
    <row r="70" spans="1:6" hidden="1" x14ac:dyDescent="0.25">
      <c r="A70" s="55"/>
      <c r="B70" s="46"/>
      <c r="C70" s="46"/>
      <c r="D70" s="46"/>
      <c r="E70" s="46"/>
      <c r="F70" s="46"/>
    </row>
    <row r="71" spans="1:6" hidden="1" x14ac:dyDescent="0.25">
      <c r="A71" s="55"/>
      <c r="B71" s="46"/>
      <c r="C71" s="46"/>
      <c r="D71" s="46"/>
      <c r="E71" s="46"/>
      <c r="F71" s="46"/>
    </row>
    <row r="72" spans="1:6" hidden="1" x14ac:dyDescent="0.25">
      <c r="A72" s="55"/>
      <c r="B72" s="46"/>
      <c r="C72" s="46"/>
      <c r="D72" s="46"/>
      <c r="E72" s="46"/>
      <c r="F72" s="46"/>
    </row>
    <row r="73" spans="1:6" hidden="1" x14ac:dyDescent="0.25">
      <c r="A73" s="55"/>
      <c r="B73" s="46"/>
      <c r="C73" s="46"/>
      <c r="D73" s="46"/>
      <c r="E73" s="46"/>
      <c r="F73" s="46"/>
    </row>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1" x14ac:dyDescent="0.25"/>
    <row r="112" x14ac:dyDescent="0.25"/>
  </sheetData>
  <sheetProtection sheet="1" formatCells="0" formatRows="0" insertColumns="0" insertRows="0" deleteRows="0"/>
  <mergeCells count="15">
    <mergeCell ref="B7:E7"/>
    <mergeCell ref="B5:E5"/>
    <mergeCell ref="D48:E48"/>
    <mergeCell ref="A1:E1"/>
    <mergeCell ref="A17:E17"/>
    <mergeCell ref="A34:E34"/>
    <mergeCell ref="B2:E2"/>
    <mergeCell ref="B3:E3"/>
    <mergeCell ref="B4:E4"/>
    <mergeCell ref="A8:E8"/>
    <mergeCell ref="A9:E9"/>
    <mergeCell ref="B6:E6"/>
    <mergeCell ref="D15:E15"/>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3:A14 A47 A36:A40 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30 A41:A4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B36:B47 B19:B31 B12:B14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2" sqref="C1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81" t="s">
        <v>109</v>
      </c>
      <c r="B1" s="181"/>
      <c r="C1" s="181"/>
      <c r="D1" s="181"/>
      <c r="E1" s="181"/>
      <c r="F1" s="38"/>
    </row>
    <row r="2" spans="1:6" ht="21" customHeight="1" x14ac:dyDescent="0.25">
      <c r="A2" s="4" t="s">
        <v>52</v>
      </c>
      <c r="B2" s="184" t="str">
        <f>'Summary and sign-off'!B2:F2</f>
        <v xml:space="preserve">PHARMAC </v>
      </c>
      <c r="C2" s="184"/>
      <c r="D2" s="184"/>
      <c r="E2" s="184"/>
      <c r="F2" s="38"/>
    </row>
    <row r="3" spans="1:6" ht="21" customHeight="1" x14ac:dyDescent="0.25">
      <c r="A3" s="4" t="s">
        <v>110</v>
      </c>
      <c r="B3" s="184" t="str">
        <f>'Summary and sign-off'!B3:F3</f>
        <v>Sarah Fitt</v>
      </c>
      <c r="C3" s="184"/>
      <c r="D3" s="184"/>
      <c r="E3" s="184"/>
      <c r="F3" s="38"/>
    </row>
    <row r="4" spans="1:6" ht="21" customHeight="1" x14ac:dyDescent="0.25">
      <c r="A4" s="4" t="s">
        <v>111</v>
      </c>
      <c r="B4" s="184">
        <f>'Summary and sign-off'!B4:F4</f>
        <v>44013</v>
      </c>
      <c r="C4" s="184"/>
      <c r="D4" s="184"/>
      <c r="E4" s="184"/>
      <c r="F4" s="38"/>
    </row>
    <row r="5" spans="1:6" ht="21" customHeight="1" x14ac:dyDescent="0.25">
      <c r="A5" s="4" t="s">
        <v>112</v>
      </c>
      <c r="B5" s="184">
        <f>'Summary and sign-off'!B5:F5</f>
        <v>44377</v>
      </c>
      <c r="C5" s="184"/>
      <c r="D5" s="184"/>
      <c r="E5" s="184"/>
      <c r="F5" s="38"/>
    </row>
    <row r="6" spans="1:6" ht="21" customHeight="1" x14ac:dyDescent="0.25">
      <c r="A6" s="4" t="s">
        <v>113</v>
      </c>
      <c r="B6" s="179" t="s">
        <v>80</v>
      </c>
      <c r="C6" s="179"/>
      <c r="D6" s="179"/>
      <c r="E6" s="179"/>
      <c r="F6" s="38"/>
    </row>
    <row r="7" spans="1:6" ht="21" customHeight="1" x14ac:dyDescent="0.25">
      <c r="A7" s="4" t="s">
        <v>56</v>
      </c>
      <c r="B7" s="179" t="s">
        <v>83</v>
      </c>
      <c r="C7" s="179"/>
      <c r="D7" s="179"/>
      <c r="E7" s="179"/>
      <c r="F7" s="38"/>
    </row>
    <row r="8" spans="1:6" ht="35.25" customHeight="1" x14ac:dyDescent="0.35">
      <c r="A8" s="194" t="s">
        <v>137</v>
      </c>
      <c r="B8" s="194"/>
      <c r="C8" s="195"/>
      <c r="D8" s="195"/>
      <c r="E8" s="195"/>
      <c r="F8" s="42"/>
    </row>
    <row r="9" spans="1:6" ht="35.25" customHeight="1" x14ac:dyDescent="0.35">
      <c r="A9" s="192" t="s">
        <v>138</v>
      </c>
      <c r="B9" s="193"/>
      <c r="C9" s="193"/>
      <c r="D9" s="193"/>
      <c r="E9" s="193"/>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1" t="s">
        <v>266</v>
      </c>
      <c r="D12" s="161"/>
      <c r="E12" s="162"/>
      <c r="F12" s="2"/>
    </row>
    <row r="13" spans="1:6" s="87" customFormat="1" ht="11.25" hidden="1" customHeight="1" x14ac:dyDescent="0.25">
      <c r="A13" s="137"/>
      <c r="B13" s="134"/>
      <c r="C13" s="138"/>
      <c r="D13" s="138"/>
      <c r="E13" s="139"/>
      <c r="F13" s="2"/>
    </row>
    <row r="14" spans="1:6" ht="34.5" customHeight="1" x14ac:dyDescent="0.25">
      <c r="A14" s="88" t="s">
        <v>142</v>
      </c>
      <c r="B14" s="97">
        <f>SUM(B11:B13)</f>
        <v>0</v>
      </c>
      <c r="C14" s="106" t="str">
        <f>IF(SUBTOTAL(3,B11:B13)=SUBTOTAL(103,B11:B13),'Summary and sign-off'!$A$48,'Summary and sign-off'!$A$49)</f>
        <v>Check - there are no hidden rows with data</v>
      </c>
      <c r="D14" s="185" t="str">
        <f>IF('Summary and sign-off'!F58='Summary and sign-off'!F54,'Summary and sign-off'!A51,'Summary and sign-off'!A50)</f>
        <v>Check - each entry provides sufficient information</v>
      </c>
      <c r="E14" s="185"/>
      <c r="F14" s="2"/>
    </row>
    <row r="15" spans="1:6" ht="13" x14ac:dyDescent="0.3">
      <c r="A15" s="21"/>
      <c r="B15" s="20"/>
      <c r="C15" s="20"/>
      <c r="D15" s="20"/>
      <c r="E15" s="20"/>
      <c r="F15" s="38"/>
    </row>
    <row r="16" spans="1:6" ht="13" x14ac:dyDescent="0.3">
      <c r="A16" s="21" t="s">
        <v>73</v>
      </c>
      <c r="B16" s="22"/>
      <c r="C16" s="27"/>
      <c r="D16" s="20"/>
      <c r="E16" s="20"/>
      <c r="F16" s="38"/>
    </row>
    <row r="17" spans="1:6" ht="12.75" customHeight="1" x14ac:dyDescent="0.25">
      <c r="A17" s="23" t="s">
        <v>143</v>
      </c>
      <c r="B17" s="23"/>
      <c r="C17" s="23"/>
      <c r="D17" s="23"/>
      <c r="E17" s="23"/>
      <c r="F17" s="38"/>
    </row>
    <row r="18" spans="1:6" x14ac:dyDescent="0.25">
      <c r="A18" s="23" t="s">
        <v>144</v>
      </c>
      <c r="B18" s="31"/>
      <c r="C18" s="43"/>
      <c r="D18" s="44"/>
      <c r="E18" s="44"/>
      <c r="F18" s="38"/>
    </row>
    <row r="19" spans="1:6" ht="13" x14ac:dyDescent="0.3">
      <c r="A19" s="23" t="s">
        <v>79</v>
      </c>
      <c r="B19" s="25"/>
      <c r="C19" s="26"/>
      <c r="D19" s="26"/>
      <c r="E19" s="26"/>
      <c r="F19" s="27"/>
    </row>
    <row r="20" spans="1:6" x14ac:dyDescent="0.25">
      <c r="A20" s="31" t="s">
        <v>145</v>
      </c>
      <c r="B20" s="31"/>
      <c r="C20" s="43"/>
      <c r="D20" s="43"/>
      <c r="E20" s="43"/>
      <c r="F20" s="38"/>
    </row>
    <row r="21" spans="1:6" ht="12.75" customHeight="1" x14ac:dyDescent="0.25">
      <c r="A21" s="31" t="s">
        <v>146</v>
      </c>
      <c r="B21" s="31"/>
      <c r="C21" s="45"/>
      <c r="D21" s="45"/>
      <c r="E21" s="33"/>
      <c r="F21" s="38"/>
    </row>
    <row r="22" spans="1:6" x14ac:dyDescent="0.25">
      <c r="A22" s="20"/>
      <c r="B22" s="20"/>
      <c r="C22" s="20"/>
      <c r="D22" s="20"/>
      <c r="E22" s="20"/>
      <c r="F22" s="38"/>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B6" sqref="B6:E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81" t="s">
        <v>109</v>
      </c>
      <c r="B1" s="181"/>
      <c r="C1" s="181"/>
      <c r="D1" s="181"/>
      <c r="E1" s="181"/>
      <c r="F1" s="24"/>
    </row>
    <row r="2" spans="1:6" ht="21" customHeight="1" x14ac:dyDescent="0.25">
      <c r="A2" s="4" t="s">
        <v>52</v>
      </c>
      <c r="B2" s="184" t="str">
        <f>'Summary and sign-off'!B2:F2</f>
        <v xml:space="preserve">PHARMAC </v>
      </c>
      <c r="C2" s="184"/>
      <c r="D2" s="184"/>
      <c r="E2" s="184"/>
      <c r="F2" s="24"/>
    </row>
    <row r="3" spans="1:6" ht="21" customHeight="1" x14ac:dyDescent="0.25">
      <c r="A3" s="4" t="s">
        <v>110</v>
      </c>
      <c r="B3" s="184" t="str">
        <f>'Summary and sign-off'!B3:F3</f>
        <v>Sarah Fitt</v>
      </c>
      <c r="C3" s="184"/>
      <c r="D3" s="184"/>
      <c r="E3" s="184"/>
      <c r="F3" s="24"/>
    </row>
    <row r="4" spans="1:6" ht="21" customHeight="1" x14ac:dyDescent="0.25">
      <c r="A4" s="4" t="s">
        <v>111</v>
      </c>
      <c r="B4" s="184">
        <f>'Summary and sign-off'!B4:F4</f>
        <v>44013</v>
      </c>
      <c r="C4" s="184"/>
      <c r="D4" s="184"/>
      <c r="E4" s="184"/>
      <c r="F4" s="24"/>
    </row>
    <row r="5" spans="1:6" ht="21" customHeight="1" x14ac:dyDescent="0.25">
      <c r="A5" s="4" t="s">
        <v>112</v>
      </c>
      <c r="B5" s="184">
        <f>'Summary and sign-off'!B5:F5</f>
        <v>44377</v>
      </c>
      <c r="C5" s="184"/>
      <c r="D5" s="184"/>
      <c r="E5" s="184"/>
      <c r="F5" s="24"/>
    </row>
    <row r="6" spans="1:6" ht="21" customHeight="1" x14ac:dyDescent="0.25">
      <c r="A6" s="4" t="s">
        <v>113</v>
      </c>
      <c r="B6" s="179" t="s">
        <v>80</v>
      </c>
      <c r="C6" s="179"/>
      <c r="D6" s="179"/>
      <c r="E6" s="179"/>
      <c r="F6" s="34"/>
    </row>
    <row r="7" spans="1:6" ht="21" customHeight="1" x14ac:dyDescent="0.25">
      <c r="A7" s="4" t="s">
        <v>56</v>
      </c>
      <c r="B7" s="179" t="s">
        <v>83</v>
      </c>
      <c r="C7" s="179"/>
      <c r="D7" s="179"/>
      <c r="E7" s="179"/>
      <c r="F7" s="34"/>
    </row>
    <row r="8" spans="1:6" ht="35.25" customHeight="1" x14ac:dyDescent="0.25">
      <c r="A8" s="188" t="s">
        <v>147</v>
      </c>
      <c r="B8" s="188"/>
      <c r="C8" s="195"/>
      <c r="D8" s="195"/>
      <c r="E8" s="195"/>
      <c r="F8" s="24"/>
    </row>
    <row r="9" spans="1:6" ht="35.25" customHeight="1" x14ac:dyDescent="0.25">
      <c r="A9" s="196" t="s">
        <v>148</v>
      </c>
      <c r="B9" s="197"/>
      <c r="C9" s="197"/>
      <c r="D9" s="197"/>
      <c r="E9" s="197"/>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71">
        <v>44018</v>
      </c>
      <c r="B12" s="158">
        <v>350</v>
      </c>
      <c r="C12" s="161" t="s">
        <v>173</v>
      </c>
      <c r="D12" s="161" t="s">
        <v>174</v>
      </c>
      <c r="E12" s="162" t="s">
        <v>175</v>
      </c>
      <c r="F12" s="3"/>
    </row>
    <row r="13" spans="1:6" s="87" customFormat="1" x14ac:dyDescent="0.25">
      <c r="A13" s="171">
        <v>44088</v>
      </c>
      <c r="B13" s="158">
        <v>350</v>
      </c>
      <c r="C13" s="161" t="s">
        <v>173</v>
      </c>
      <c r="D13" s="161" t="s">
        <v>174</v>
      </c>
      <c r="E13" s="162" t="s">
        <v>175</v>
      </c>
      <c r="F13" s="3"/>
    </row>
    <row r="14" spans="1:6" s="87" customFormat="1" x14ac:dyDescent="0.25">
      <c r="A14" s="171">
        <v>44133</v>
      </c>
      <c r="B14" s="158">
        <v>350</v>
      </c>
      <c r="C14" s="161" t="s">
        <v>173</v>
      </c>
      <c r="D14" s="161" t="s">
        <v>174</v>
      </c>
      <c r="E14" s="162" t="s">
        <v>175</v>
      </c>
      <c r="F14" s="3"/>
    </row>
    <row r="15" spans="1:6" s="87" customFormat="1" x14ac:dyDescent="0.25">
      <c r="A15" s="171">
        <v>44182</v>
      </c>
      <c r="B15" s="158">
        <v>350</v>
      </c>
      <c r="C15" s="161" t="s">
        <v>173</v>
      </c>
      <c r="D15" s="161" t="s">
        <v>174</v>
      </c>
      <c r="E15" s="162" t="s">
        <v>175</v>
      </c>
      <c r="F15" s="3"/>
    </row>
    <row r="16" spans="1:6" s="87" customFormat="1" x14ac:dyDescent="0.25">
      <c r="A16" s="171">
        <v>44250</v>
      </c>
      <c r="B16" s="158">
        <v>350</v>
      </c>
      <c r="C16" s="161" t="s">
        <v>173</v>
      </c>
      <c r="D16" s="161" t="s">
        <v>174</v>
      </c>
      <c r="E16" s="162" t="s">
        <v>175</v>
      </c>
      <c r="F16" s="3"/>
    </row>
    <row r="17" spans="1:6" s="87" customFormat="1" hidden="1" x14ac:dyDescent="0.25">
      <c r="A17" s="137"/>
      <c r="B17" s="134"/>
      <c r="C17" s="138"/>
      <c r="D17" s="138"/>
      <c r="E17" s="139"/>
      <c r="F17" s="3"/>
    </row>
    <row r="18" spans="1:6" ht="34.5" customHeight="1" x14ac:dyDescent="0.25">
      <c r="A18" s="88" t="s">
        <v>151</v>
      </c>
      <c r="B18" s="97">
        <f>SUM(B11:B17)</f>
        <v>1750</v>
      </c>
      <c r="C18" s="106" t="str">
        <f>IF(SUBTOTAL(3,B11:B17)=SUBTOTAL(103,B11:B17),'Summary and sign-off'!$A$48,'Summary and sign-off'!$A$49)</f>
        <v>Check - there are no hidden rows with data</v>
      </c>
      <c r="D18" s="185" t="str">
        <f>IF('Summary and sign-off'!F59='Summary and sign-off'!F54,'Summary and sign-off'!A51,'Summary and sign-off'!A50)</f>
        <v>Check - each entry provides sufficient information</v>
      </c>
      <c r="E18" s="185"/>
      <c r="F18" s="37"/>
    </row>
    <row r="19" spans="1:6" ht="14.15" customHeight="1" x14ac:dyDescent="0.25">
      <c r="A19" s="38"/>
      <c r="B19" s="27"/>
      <c r="C19" s="20"/>
      <c r="D19" s="20"/>
      <c r="E19" s="20"/>
      <c r="F19" s="24"/>
    </row>
    <row r="20" spans="1:6" ht="13" x14ac:dyDescent="0.3">
      <c r="A20" s="21" t="s">
        <v>152</v>
      </c>
      <c r="B20" s="20"/>
      <c r="C20" s="20"/>
      <c r="D20" s="20"/>
      <c r="E20" s="20"/>
      <c r="F20" s="24"/>
    </row>
    <row r="21" spans="1:6" ht="12.65" customHeight="1" x14ac:dyDescent="0.25">
      <c r="A21" s="23" t="s">
        <v>131</v>
      </c>
      <c r="B21" s="20"/>
      <c r="C21" s="20"/>
      <c r="D21" s="20"/>
      <c r="E21" s="20"/>
      <c r="F21" s="24"/>
    </row>
    <row r="22" spans="1:6" ht="13" x14ac:dyDescent="0.3">
      <c r="A22" s="23" t="s">
        <v>79</v>
      </c>
      <c r="B22" s="25"/>
      <c r="C22" s="26"/>
      <c r="D22" s="26"/>
      <c r="E22" s="26"/>
      <c r="F22" s="27"/>
    </row>
    <row r="23" spans="1:6" x14ac:dyDescent="0.25">
      <c r="A23" s="31" t="s">
        <v>145</v>
      </c>
      <c r="B23" s="32"/>
      <c r="C23" s="27"/>
      <c r="D23" s="27"/>
      <c r="E23" s="27"/>
      <c r="F23" s="27"/>
    </row>
    <row r="24" spans="1:6" ht="12.75" customHeight="1" x14ac:dyDescent="0.25">
      <c r="A24" s="31" t="s">
        <v>146</v>
      </c>
      <c r="B24" s="39"/>
      <c r="C24" s="33"/>
      <c r="D24" s="33"/>
      <c r="E24" s="33"/>
      <c r="F24" s="33"/>
    </row>
    <row r="25" spans="1:6" x14ac:dyDescent="0.25">
      <c r="A25" s="38"/>
      <c r="B25" s="40"/>
      <c r="C25" s="20"/>
      <c r="D25" s="20"/>
      <c r="E25" s="20"/>
      <c r="F25" s="38"/>
    </row>
    <row r="26" spans="1:6" hidden="1" x14ac:dyDescent="0.25">
      <c r="A26" s="20"/>
      <c r="B26" s="20"/>
      <c r="C26" s="20"/>
      <c r="D26" s="20"/>
      <c r="E26" s="38"/>
    </row>
    <row r="27" spans="1:6" ht="12.75" hidden="1" customHeight="1" x14ac:dyDescent="0.25"/>
    <row r="28" spans="1:6" hidden="1" x14ac:dyDescent="0.25">
      <c r="A28" s="41"/>
      <c r="B28" s="41"/>
      <c r="C28" s="41"/>
      <c r="D28" s="41"/>
      <c r="E28" s="41"/>
      <c r="F28" s="24"/>
    </row>
    <row r="29" spans="1:6" hidden="1" x14ac:dyDescent="0.25">
      <c r="A29" s="41"/>
      <c r="B29" s="41"/>
      <c r="C29" s="41"/>
      <c r="D29" s="41"/>
      <c r="E29" s="41"/>
      <c r="F29" s="24"/>
    </row>
    <row r="30" spans="1:6" hidden="1" x14ac:dyDescent="0.25">
      <c r="A30" s="41"/>
      <c r="B30" s="41"/>
      <c r="C30" s="41"/>
      <c r="D30" s="41"/>
      <c r="E30" s="41"/>
      <c r="F30" s="24"/>
    </row>
    <row r="31" spans="1:6" hidden="1" x14ac:dyDescent="0.25">
      <c r="A31" s="41"/>
      <c r="B31" s="41"/>
      <c r="C31" s="41"/>
      <c r="D31" s="41"/>
      <c r="E31" s="41"/>
      <c r="F31" s="24"/>
    </row>
    <row r="32" spans="1:6" hidden="1" x14ac:dyDescent="0.25">
      <c r="A32" s="41"/>
      <c r="B32" s="41"/>
      <c r="C32" s="41"/>
      <c r="D32" s="41"/>
      <c r="E32" s="41"/>
      <c r="F32" s="24"/>
    </row>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7"/>
  <sheetViews>
    <sheetView topLeftCell="A31" zoomScaleNormal="100" workbookViewId="0">
      <selection activeCell="B6" sqref="B6:F6"/>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81" t="s">
        <v>153</v>
      </c>
      <c r="B1" s="181"/>
      <c r="C1" s="181"/>
      <c r="D1" s="181"/>
      <c r="E1" s="181"/>
      <c r="F1" s="181"/>
    </row>
    <row r="2" spans="1:6" ht="21" customHeight="1" x14ac:dyDescent="0.25">
      <c r="A2" s="4" t="s">
        <v>52</v>
      </c>
      <c r="B2" s="184" t="str">
        <f>'Summary and sign-off'!B2:F2</f>
        <v xml:space="preserve">PHARMAC </v>
      </c>
      <c r="C2" s="184"/>
      <c r="D2" s="184"/>
      <c r="E2" s="184"/>
      <c r="F2" s="184"/>
    </row>
    <row r="3" spans="1:6" ht="21" customHeight="1" x14ac:dyDescent="0.25">
      <c r="A3" s="4" t="s">
        <v>110</v>
      </c>
      <c r="B3" s="184" t="str">
        <f>'Summary and sign-off'!B3:F3</f>
        <v>Sarah Fitt</v>
      </c>
      <c r="C3" s="184"/>
      <c r="D3" s="184"/>
      <c r="E3" s="184"/>
      <c r="F3" s="184"/>
    </row>
    <row r="4" spans="1:6" ht="21" customHeight="1" x14ac:dyDescent="0.25">
      <c r="A4" s="4" t="s">
        <v>111</v>
      </c>
      <c r="B4" s="184">
        <f>'Summary and sign-off'!B4:F4</f>
        <v>44013</v>
      </c>
      <c r="C4" s="184"/>
      <c r="D4" s="184"/>
      <c r="E4" s="184"/>
      <c r="F4" s="184"/>
    </row>
    <row r="5" spans="1:6" ht="21" customHeight="1" x14ac:dyDescent="0.25">
      <c r="A5" s="4" t="s">
        <v>112</v>
      </c>
      <c r="B5" s="184">
        <f>'Summary and sign-off'!B5:F5</f>
        <v>44377</v>
      </c>
      <c r="C5" s="184"/>
      <c r="D5" s="184"/>
      <c r="E5" s="184"/>
      <c r="F5" s="184"/>
    </row>
    <row r="6" spans="1:6" ht="21" customHeight="1" x14ac:dyDescent="0.25">
      <c r="A6" s="4" t="s">
        <v>154</v>
      </c>
      <c r="B6" s="179" t="s">
        <v>80</v>
      </c>
      <c r="C6" s="179"/>
      <c r="D6" s="179"/>
      <c r="E6" s="179"/>
      <c r="F6" s="179"/>
    </row>
    <row r="7" spans="1:6" ht="21" customHeight="1" x14ac:dyDescent="0.25">
      <c r="A7" s="4" t="s">
        <v>56</v>
      </c>
      <c r="B7" s="179" t="s">
        <v>83</v>
      </c>
      <c r="C7" s="179"/>
      <c r="D7" s="179"/>
      <c r="E7" s="179"/>
      <c r="F7" s="179"/>
    </row>
    <row r="8" spans="1:6" ht="36" customHeight="1" x14ac:dyDescent="0.25">
      <c r="A8" s="188" t="s">
        <v>155</v>
      </c>
      <c r="B8" s="188"/>
      <c r="C8" s="188"/>
      <c r="D8" s="188"/>
      <c r="E8" s="188"/>
      <c r="F8" s="188"/>
    </row>
    <row r="9" spans="1:6" ht="36" customHeight="1" x14ac:dyDescent="0.25">
      <c r="A9" s="196" t="s">
        <v>156</v>
      </c>
      <c r="B9" s="197"/>
      <c r="C9" s="197"/>
      <c r="D9" s="197"/>
      <c r="E9" s="197"/>
      <c r="F9" s="197"/>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71">
        <v>44041</v>
      </c>
      <c r="B12" s="163" t="s">
        <v>177</v>
      </c>
      <c r="C12" s="164" t="s">
        <v>96</v>
      </c>
      <c r="D12" s="163" t="s">
        <v>178</v>
      </c>
      <c r="E12" s="165" t="s">
        <v>95</v>
      </c>
      <c r="F12" s="166" t="s">
        <v>256</v>
      </c>
    </row>
    <row r="13" spans="1:6" s="87" customFormat="1" ht="25" x14ac:dyDescent="0.25">
      <c r="A13" s="171">
        <v>44047</v>
      </c>
      <c r="B13" s="163" t="s">
        <v>179</v>
      </c>
      <c r="C13" s="164" t="s">
        <v>96</v>
      </c>
      <c r="D13" s="163" t="s">
        <v>180</v>
      </c>
      <c r="E13" s="165" t="s">
        <v>95</v>
      </c>
      <c r="F13" s="166" t="s">
        <v>257</v>
      </c>
    </row>
    <row r="14" spans="1:6" s="87" customFormat="1" ht="25" x14ac:dyDescent="0.25">
      <c r="A14" s="171">
        <v>44069</v>
      </c>
      <c r="B14" s="163" t="s">
        <v>216</v>
      </c>
      <c r="C14" s="164" t="s">
        <v>96</v>
      </c>
      <c r="D14" s="163" t="s">
        <v>217</v>
      </c>
      <c r="E14" s="165" t="s">
        <v>95</v>
      </c>
      <c r="F14" s="166" t="s">
        <v>218</v>
      </c>
    </row>
    <row r="15" spans="1:6" s="87" customFormat="1" ht="37.5" x14ac:dyDescent="0.25">
      <c r="A15" s="171">
        <v>44075</v>
      </c>
      <c r="B15" s="163" t="s">
        <v>181</v>
      </c>
      <c r="C15" s="164" t="s">
        <v>97</v>
      </c>
      <c r="D15" s="163" t="s">
        <v>182</v>
      </c>
      <c r="E15" s="165" t="s">
        <v>95</v>
      </c>
      <c r="F15" s="166" t="s">
        <v>258</v>
      </c>
    </row>
    <row r="16" spans="1:6" s="87" customFormat="1" ht="25" x14ac:dyDescent="0.25">
      <c r="A16" s="171">
        <v>44078</v>
      </c>
      <c r="B16" s="163" t="s">
        <v>185</v>
      </c>
      <c r="C16" s="164" t="s">
        <v>97</v>
      </c>
      <c r="D16" s="163" t="s">
        <v>186</v>
      </c>
      <c r="E16" s="165" t="s">
        <v>95</v>
      </c>
      <c r="F16" s="166"/>
    </row>
    <row r="17" spans="1:6" s="87" customFormat="1" ht="25" x14ac:dyDescent="0.25">
      <c r="A17" s="171">
        <v>44083</v>
      </c>
      <c r="B17" s="163" t="s">
        <v>193</v>
      </c>
      <c r="C17" s="164" t="s">
        <v>96</v>
      </c>
      <c r="D17" s="163" t="s">
        <v>194</v>
      </c>
      <c r="E17" s="165" t="s">
        <v>95</v>
      </c>
      <c r="F17" s="166" t="s">
        <v>195</v>
      </c>
    </row>
    <row r="18" spans="1:6" s="87" customFormat="1" x14ac:dyDescent="0.25">
      <c r="A18" s="171">
        <v>44090</v>
      </c>
      <c r="B18" s="163" t="s">
        <v>214</v>
      </c>
      <c r="C18" s="164" t="s">
        <v>96</v>
      </c>
      <c r="D18" s="163" t="s">
        <v>215</v>
      </c>
      <c r="E18" s="165" t="s">
        <v>91</v>
      </c>
      <c r="F18" s="166" t="s">
        <v>259</v>
      </c>
    </row>
    <row r="19" spans="1:6" s="87" customFormat="1" ht="25" x14ac:dyDescent="0.25">
      <c r="A19" s="171">
        <v>44097</v>
      </c>
      <c r="B19" s="163" t="s">
        <v>183</v>
      </c>
      <c r="C19" s="164" t="s">
        <v>97</v>
      </c>
      <c r="D19" s="163" t="s">
        <v>184</v>
      </c>
      <c r="E19" s="165" t="s">
        <v>95</v>
      </c>
      <c r="F19" s="166"/>
    </row>
    <row r="20" spans="1:6" s="87" customFormat="1" ht="37.5" x14ac:dyDescent="0.25">
      <c r="A20" s="171">
        <v>44119</v>
      </c>
      <c r="B20" s="163" t="s">
        <v>187</v>
      </c>
      <c r="C20" s="164" t="s">
        <v>97</v>
      </c>
      <c r="D20" s="163" t="s">
        <v>188</v>
      </c>
      <c r="E20" s="165" t="s">
        <v>95</v>
      </c>
      <c r="F20" s="166"/>
    </row>
    <row r="21" spans="1:6" s="87" customFormat="1" ht="62.5" x14ac:dyDescent="0.25">
      <c r="A21" s="171">
        <v>44147</v>
      </c>
      <c r="B21" s="163" t="s">
        <v>189</v>
      </c>
      <c r="C21" s="164" t="s">
        <v>97</v>
      </c>
      <c r="D21" s="163" t="s">
        <v>190</v>
      </c>
      <c r="E21" s="165" t="s">
        <v>95</v>
      </c>
      <c r="F21" s="166"/>
    </row>
    <row r="22" spans="1:6" s="87" customFormat="1" ht="25" x14ac:dyDescent="0.25">
      <c r="A22" s="171" t="s">
        <v>176</v>
      </c>
      <c r="B22" s="168" t="s">
        <v>169</v>
      </c>
      <c r="C22" s="169" t="s">
        <v>97</v>
      </c>
      <c r="D22" s="168" t="s">
        <v>170</v>
      </c>
      <c r="E22" s="165" t="s">
        <v>94</v>
      </c>
      <c r="F22" s="170"/>
    </row>
    <row r="23" spans="1:6" s="87" customFormat="1" ht="25" x14ac:dyDescent="0.25">
      <c r="A23" s="171">
        <v>44155</v>
      </c>
      <c r="B23" s="163" t="s">
        <v>191</v>
      </c>
      <c r="C23" s="164" t="s">
        <v>96</v>
      </c>
      <c r="D23" s="163" t="s">
        <v>192</v>
      </c>
      <c r="E23" s="165" t="s">
        <v>91</v>
      </c>
      <c r="F23" s="166" t="s">
        <v>257</v>
      </c>
    </row>
    <row r="24" spans="1:6" s="87" customFormat="1" ht="25" x14ac:dyDescent="0.25">
      <c r="A24" s="171">
        <v>44160</v>
      </c>
      <c r="B24" s="163" t="s">
        <v>196</v>
      </c>
      <c r="C24" s="164" t="s">
        <v>97</v>
      </c>
      <c r="D24" s="163" t="s">
        <v>197</v>
      </c>
      <c r="E24" s="165" t="s">
        <v>95</v>
      </c>
      <c r="F24" s="166" t="s">
        <v>260</v>
      </c>
    </row>
    <row r="25" spans="1:6" s="87" customFormat="1" x14ac:dyDescent="0.25">
      <c r="A25" s="171">
        <v>44162</v>
      </c>
      <c r="B25" s="163" t="s">
        <v>201</v>
      </c>
      <c r="C25" s="164" t="s">
        <v>97</v>
      </c>
      <c r="D25" s="163" t="s">
        <v>202</v>
      </c>
      <c r="E25" s="165" t="s">
        <v>95</v>
      </c>
      <c r="F25" s="166"/>
    </row>
    <row r="26" spans="1:6" s="87" customFormat="1" ht="25" x14ac:dyDescent="0.25">
      <c r="A26" s="171">
        <v>44166</v>
      </c>
      <c r="B26" s="163" t="s">
        <v>219</v>
      </c>
      <c r="C26" s="164" t="s">
        <v>96</v>
      </c>
      <c r="D26" s="163" t="s">
        <v>203</v>
      </c>
      <c r="E26" s="165" t="s">
        <v>91</v>
      </c>
      <c r="F26" s="166" t="s">
        <v>261</v>
      </c>
    </row>
    <row r="27" spans="1:6" s="87" customFormat="1" x14ac:dyDescent="0.25">
      <c r="A27" s="171">
        <v>44167</v>
      </c>
      <c r="B27" s="163" t="s">
        <v>220</v>
      </c>
      <c r="C27" s="164" t="s">
        <v>97</v>
      </c>
      <c r="D27" s="163" t="s">
        <v>198</v>
      </c>
      <c r="E27" s="165" t="s">
        <v>95</v>
      </c>
      <c r="F27" s="166"/>
    </row>
    <row r="28" spans="1:6" s="87" customFormat="1" ht="25" x14ac:dyDescent="0.25">
      <c r="A28" s="171">
        <v>44168</v>
      </c>
      <c r="B28" s="163" t="s">
        <v>206</v>
      </c>
      <c r="C28" s="164" t="s">
        <v>97</v>
      </c>
      <c r="D28" s="163" t="s">
        <v>207</v>
      </c>
      <c r="E28" s="165" t="s">
        <v>95</v>
      </c>
      <c r="F28" s="166"/>
    </row>
    <row r="29" spans="1:6" s="87" customFormat="1" x14ac:dyDescent="0.25">
      <c r="A29" s="171">
        <v>44174</v>
      </c>
      <c r="B29" s="163" t="s">
        <v>199</v>
      </c>
      <c r="C29" s="164" t="s">
        <v>97</v>
      </c>
      <c r="D29" s="163" t="s">
        <v>200</v>
      </c>
      <c r="E29" s="165" t="s">
        <v>95</v>
      </c>
      <c r="F29" s="166"/>
    </row>
    <row r="30" spans="1:6" s="87" customFormat="1" ht="37.5" x14ac:dyDescent="0.25">
      <c r="A30" s="171">
        <v>44186</v>
      </c>
      <c r="B30" s="163" t="s">
        <v>225</v>
      </c>
      <c r="C30" s="164" t="s">
        <v>96</v>
      </c>
      <c r="D30" s="163" t="s">
        <v>263</v>
      </c>
      <c r="E30" s="165" t="s">
        <v>95</v>
      </c>
      <c r="F30" s="166" t="s">
        <v>251</v>
      </c>
    </row>
    <row r="31" spans="1:6" s="87" customFormat="1" x14ac:dyDescent="0.25">
      <c r="A31" s="171">
        <v>44211</v>
      </c>
      <c r="B31" s="163" t="s">
        <v>226</v>
      </c>
      <c r="C31" s="164" t="s">
        <v>96</v>
      </c>
      <c r="D31" s="163" t="s">
        <v>227</v>
      </c>
      <c r="E31" s="165" t="s">
        <v>95</v>
      </c>
      <c r="F31" s="166" t="s">
        <v>228</v>
      </c>
    </row>
    <row r="32" spans="1:6" s="87" customFormat="1" x14ac:dyDescent="0.25">
      <c r="A32" s="171">
        <v>44244</v>
      </c>
      <c r="B32" s="163" t="s">
        <v>223</v>
      </c>
      <c r="C32" s="164" t="s">
        <v>97</v>
      </c>
      <c r="D32" s="163" t="s">
        <v>224</v>
      </c>
      <c r="E32" s="165" t="s">
        <v>95</v>
      </c>
      <c r="F32" s="166"/>
    </row>
    <row r="33" spans="1:7" s="87" customFormat="1" ht="25" x14ac:dyDescent="0.25">
      <c r="A33" s="171">
        <v>44252</v>
      </c>
      <c r="B33" s="163" t="s">
        <v>221</v>
      </c>
      <c r="C33" s="164" t="s">
        <v>97</v>
      </c>
      <c r="D33" s="163" t="s">
        <v>222</v>
      </c>
      <c r="E33" s="165" t="s">
        <v>95</v>
      </c>
      <c r="F33" s="166"/>
    </row>
    <row r="34" spans="1:7" s="87" customFormat="1" ht="25" x14ac:dyDescent="0.25">
      <c r="A34" s="171">
        <v>44258</v>
      </c>
      <c r="B34" s="163" t="s">
        <v>204</v>
      </c>
      <c r="C34" s="164" t="s">
        <v>97</v>
      </c>
      <c r="D34" s="163" t="s">
        <v>205</v>
      </c>
      <c r="E34" s="165" t="s">
        <v>95</v>
      </c>
      <c r="F34" s="166" t="s">
        <v>262</v>
      </c>
    </row>
    <row r="35" spans="1:7" s="87" customFormat="1" x14ac:dyDescent="0.25">
      <c r="A35" s="171">
        <v>44281</v>
      </c>
      <c r="B35" s="163" t="s">
        <v>249</v>
      </c>
      <c r="C35" s="163" t="s">
        <v>97</v>
      </c>
      <c r="D35" s="163" t="s">
        <v>250</v>
      </c>
      <c r="E35" s="177" t="s">
        <v>95</v>
      </c>
      <c r="F35" s="166"/>
    </row>
    <row r="36" spans="1:7" s="87" customFormat="1" x14ac:dyDescent="0.25">
      <c r="A36" s="171">
        <v>44328</v>
      </c>
      <c r="B36" s="163" t="s">
        <v>242</v>
      </c>
      <c r="C36" s="163" t="s">
        <v>97</v>
      </c>
      <c r="D36" s="163" t="s">
        <v>243</v>
      </c>
      <c r="E36" s="177" t="s">
        <v>95</v>
      </c>
      <c r="F36" s="166"/>
    </row>
    <row r="37" spans="1:7" s="87" customFormat="1" ht="37.5" x14ac:dyDescent="0.25">
      <c r="A37" s="171">
        <v>44368</v>
      </c>
      <c r="B37" s="163" t="s">
        <v>255</v>
      </c>
      <c r="C37" s="163" t="s">
        <v>97</v>
      </c>
      <c r="D37" s="163" t="s">
        <v>254</v>
      </c>
      <c r="E37" s="177" t="s">
        <v>95</v>
      </c>
      <c r="F37" s="166"/>
    </row>
    <row r="38" spans="1:7" s="87" customFormat="1" ht="25" x14ac:dyDescent="0.25">
      <c r="A38" s="171">
        <v>44371</v>
      </c>
      <c r="B38" s="163" t="s">
        <v>252</v>
      </c>
      <c r="C38" s="163" t="s">
        <v>97</v>
      </c>
      <c r="D38" s="163" t="s">
        <v>253</v>
      </c>
      <c r="E38" s="177" t="s">
        <v>95</v>
      </c>
      <c r="F38" s="166"/>
    </row>
    <row r="39" spans="1:7" s="87" customFormat="1" x14ac:dyDescent="0.25">
      <c r="A39" s="171">
        <v>44376</v>
      </c>
      <c r="B39" s="163" t="s">
        <v>244</v>
      </c>
      <c r="C39" s="164" t="s">
        <v>97</v>
      </c>
      <c r="D39" s="163" t="s">
        <v>245</v>
      </c>
      <c r="E39" s="165" t="s">
        <v>95</v>
      </c>
      <c r="F39" s="166"/>
    </row>
    <row r="40" spans="1:7" s="87" customFormat="1" hidden="1" x14ac:dyDescent="0.25">
      <c r="A40" s="133"/>
      <c r="B40" s="138"/>
      <c r="C40" s="140"/>
      <c r="D40" s="138"/>
      <c r="E40" s="141"/>
      <c r="F40" s="139"/>
    </row>
    <row r="41" spans="1:7" ht="34.5" customHeight="1" x14ac:dyDescent="0.25">
      <c r="A41" s="152" t="s">
        <v>162</v>
      </c>
      <c r="B41" s="153" t="s">
        <v>163</v>
      </c>
      <c r="C41" s="154">
        <f>C42+C43</f>
        <v>28</v>
      </c>
      <c r="D41" s="155" t="str">
        <f>IF(SUBTOTAL(3,C11:C40)=SUBTOTAL(103,C11:C40),'Summary and sign-off'!$A$48,'Summary and sign-off'!$A$49)</f>
        <v>Check - there are no hidden rows with data</v>
      </c>
      <c r="E41" s="185" t="str">
        <f>IF('Summary and sign-off'!F60='Summary and sign-off'!F54,'Summary and sign-off'!A52,'Summary and sign-off'!A50)</f>
        <v>Check - each entry provides sufficient information</v>
      </c>
      <c r="F41" s="185"/>
      <c r="G41" s="87"/>
    </row>
    <row r="42" spans="1:7" ht="25.5" customHeight="1" x14ac:dyDescent="0.35">
      <c r="A42" s="89"/>
      <c r="B42" s="90" t="s">
        <v>96</v>
      </c>
      <c r="C42" s="91">
        <f>COUNTIF(C11:C40,'Summary and sign-off'!A45)</f>
        <v>9</v>
      </c>
      <c r="D42" s="17"/>
      <c r="E42" s="18"/>
      <c r="F42" s="19"/>
    </row>
    <row r="43" spans="1:7" ht="25.5" customHeight="1" x14ac:dyDescent="0.35">
      <c r="A43" s="89"/>
      <c r="B43" s="90" t="s">
        <v>97</v>
      </c>
      <c r="C43" s="91">
        <f>COUNTIF(C11:C40,'Summary and sign-off'!A46)</f>
        <v>19</v>
      </c>
      <c r="D43" s="17"/>
      <c r="E43" s="18"/>
      <c r="F43" s="19"/>
    </row>
    <row r="44" spans="1:7" ht="13" x14ac:dyDescent="0.3">
      <c r="A44" s="20"/>
      <c r="B44" s="21"/>
      <c r="C44" s="20"/>
      <c r="D44" s="22"/>
      <c r="E44" s="22"/>
      <c r="F44" s="20"/>
    </row>
    <row r="45" spans="1:7" ht="13" x14ac:dyDescent="0.3">
      <c r="A45" s="21" t="s">
        <v>152</v>
      </c>
      <c r="B45" s="21"/>
      <c r="C45" s="21"/>
      <c r="D45" s="21"/>
      <c r="E45" s="21"/>
      <c r="F45" s="21"/>
    </row>
    <row r="46" spans="1:7" ht="12.65" customHeight="1" x14ac:dyDescent="0.25">
      <c r="A46" s="23" t="s">
        <v>131</v>
      </c>
      <c r="B46" s="20"/>
      <c r="C46" s="20"/>
      <c r="D46" s="20"/>
      <c r="E46" s="20"/>
      <c r="F46" s="24"/>
    </row>
    <row r="47" spans="1:7" ht="13" x14ac:dyDescent="0.3">
      <c r="A47" s="23" t="s">
        <v>79</v>
      </c>
      <c r="B47" s="25"/>
      <c r="C47" s="26"/>
      <c r="D47" s="26"/>
      <c r="E47" s="26"/>
      <c r="F47" s="27"/>
    </row>
    <row r="48" spans="1:7" ht="13" x14ac:dyDescent="0.3">
      <c r="A48" s="23" t="s">
        <v>164</v>
      </c>
      <c r="B48" s="28"/>
      <c r="C48" s="28"/>
      <c r="D48" s="28"/>
      <c r="E48" s="28"/>
      <c r="F48" s="28"/>
    </row>
    <row r="49" spans="1:6" ht="12.75" customHeight="1" x14ac:dyDescent="0.25">
      <c r="A49" s="23" t="s">
        <v>165</v>
      </c>
      <c r="B49" s="20"/>
      <c r="C49" s="20"/>
      <c r="D49" s="20"/>
      <c r="E49" s="20"/>
      <c r="F49" s="20"/>
    </row>
    <row r="50" spans="1:6" ht="13" customHeight="1" x14ac:dyDescent="0.25">
      <c r="A50" s="29" t="s">
        <v>166</v>
      </c>
      <c r="B50" s="30"/>
      <c r="C50" s="30"/>
      <c r="D50" s="30"/>
      <c r="E50" s="30"/>
      <c r="F50" s="30"/>
    </row>
    <row r="51" spans="1:6" x14ac:dyDescent="0.25">
      <c r="A51" s="31" t="s">
        <v>167</v>
      </c>
      <c r="B51" s="32"/>
      <c r="C51" s="27"/>
      <c r="D51" s="27"/>
      <c r="E51" s="27"/>
      <c r="F51" s="27"/>
    </row>
    <row r="52" spans="1:6" ht="12.75" customHeight="1" x14ac:dyDescent="0.25">
      <c r="A52" s="31" t="s">
        <v>146</v>
      </c>
      <c r="B52" s="23"/>
      <c r="C52" s="33"/>
      <c r="D52" s="33"/>
      <c r="E52" s="33"/>
      <c r="F52" s="33"/>
    </row>
    <row r="53" spans="1:6" ht="12.75" customHeight="1" x14ac:dyDescent="0.25">
      <c r="A53" s="23"/>
      <c r="B53" s="23"/>
      <c r="C53" s="33"/>
      <c r="D53" s="33"/>
      <c r="E53" s="33"/>
      <c r="F53" s="33"/>
    </row>
    <row r="54" spans="1:6" ht="12.75" hidden="1" customHeight="1" x14ac:dyDescent="0.25">
      <c r="A54" s="23"/>
      <c r="B54" s="23"/>
      <c r="C54" s="33"/>
      <c r="D54" s="33"/>
      <c r="E54" s="33"/>
      <c r="F54" s="33"/>
    </row>
    <row r="57" spans="1:6" ht="13" hidden="1" x14ac:dyDescent="0.3">
      <c r="A57" s="21"/>
      <c r="B57" s="21"/>
      <c r="C57" s="21"/>
      <c r="D57" s="21"/>
      <c r="E57" s="21"/>
      <c r="F57" s="21"/>
    </row>
    <row r="58" spans="1:6" ht="13" hidden="1" x14ac:dyDescent="0.3">
      <c r="A58" s="21"/>
      <c r="B58" s="21"/>
      <c r="C58" s="21"/>
      <c r="D58" s="21"/>
      <c r="E58" s="21"/>
      <c r="F58" s="21"/>
    </row>
    <row r="59" spans="1:6" ht="13" hidden="1" x14ac:dyDescent="0.3">
      <c r="A59" s="21"/>
      <c r="B59" s="21"/>
      <c r="C59" s="21"/>
      <c r="D59" s="21"/>
      <c r="E59" s="21"/>
      <c r="F59" s="21"/>
    </row>
    <row r="60" spans="1:6" ht="13" hidden="1" x14ac:dyDescent="0.3">
      <c r="A60" s="21"/>
      <c r="B60" s="21"/>
      <c r="C60" s="21"/>
      <c r="D60" s="21"/>
      <c r="E60" s="21"/>
      <c r="F60" s="21"/>
    </row>
    <row r="61" spans="1:6" ht="13" hidden="1" x14ac:dyDescent="0.3">
      <c r="A61" s="21"/>
      <c r="B61" s="21"/>
      <c r="C61" s="21"/>
      <c r="D61" s="21"/>
      <c r="E61" s="21"/>
      <c r="F61" s="21"/>
    </row>
    <row r="62" spans="1:6" x14ac:dyDescent="0.25"/>
    <row r="63" spans="1:6" x14ac:dyDescent="0.25"/>
    <row r="64" spans="1:6"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sheetData>
  <sheetProtection sheet="1" formatCells="0" insertRows="0" deleteRows="0"/>
  <dataConsolidate/>
  <mergeCells count="10">
    <mergeCell ref="E41:F41"/>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0"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6:A39 A12:A3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C36:C40 C11:C34</xm:sqref>
        </x14:dataValidation>
        <x14:dataValidation type="list" errorStyle="information" operator="greaterThan" allowBlank="1" showInputMessage="1" prompt="Provide specific $ value if possible" xr:uid="{00000000-0002-0000-0500-000003000000}">
          <x14:formula1>
            <xm:f>'Summary and sign-off'!$A$39:$A$44</xm:f>
          </x14:formula1>
          <xm:sqref>E36:E40 E11:E34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17DD214497134AB99744102E6E9CD9B0" version="1.0.0">
  <systemFields>
    <field name="Objective-Id">
      <value order="0">A1393284</value>
    </field>
    <field name="Objective-Title">
      <value order="0">2020-07 CE Gifts, Benefits &amp; Expenses Disclosure (1 July 2020 - 30 June 2021)</value>
    </field>
    <field name="Objective-Description">
      <value order="0"/>
    </field>
    <field name="Objective-CreationStamp">
      <value order="0">2020-05-27T02:35:00Z</value>
    </field>
    <field name="Objective-IsApproved">
      <value order="0">false</value>
    </field>
    <field name="Objective-IsPublished">
      <value order="0">false</value>
    </field>
    <field name="Objective-DatePublished">
      <value order="0"/>
    </field>
    <field name="Objective-ModificationStamp">
      <value order="0">2021-07-21T02:10:54Z</value>
    </field>
    <field name="Objective-Owner">
      <value order="0">Amber Smith</value>
    </field>
    <field name="Objective-Path">
      <value order="0">Objective Global Folder:PHARMAC Fileplan:Communications and External Relations:Stakeholder Relationships:Government organisations - 1. NZ:Public Service Commission (previously State Services Commission):Disclosure of gifts, expenses and hospitality spreadsheets:2020-2021 CE Expenses</value>
    </field>
    <field name="Objective-Parent">
      <value order="0">2020-2021 CE Expenses</value>
    </field>
    <field name="Objective-State">
      <value order="0">Being Drafted</value>
    </field>
    <field name="Objective-VersionId">
      <value order="0">vA2648119</value>
    </field>
    <field name="Objective-Version">
      <value order="0">0.32</value>
    </field>
    <field name="Objective-VersionNumber">
      <value order="0">32</value>
    </field>
    <field name="Objective-VersionComment">
      <value order="0"/>
    </field>
    <field name="Objective-FileNumber">
      <value order="0">qA10620</value>
    </field>
    <field name="Objective-Classification">
      <value order="0"/>
    </field>
    <field name="Objective-Caveats">
      <value order="0"/>
    </field>
  </systemFields>
  <catalogues>
    <catalogue name="Minutes Type Catalogue" type="type" ori="id:cA10">
      <field name="Objective-Meeting File">
        <value order="0"/>
      </field>
      <field name="Objective-Chemical name">
        <value order="0"/>
      </field>
      <field name="Objective-Application / Proposal Number">
        <value order="0"/>
      </field>
      <field name="Objective-Applicant">
        <value order="0"/>
      </field>
      <field name="Objective-Meeting Date">
        <value order="0"/>
      </field>
      <field name="Objective-Meeting Type">
        <value order="0"/>
      </field>
      <field name="Objective-Meeting Format">
        <value order="0"/>
      </field>
      <field name="Objective-DOCSOpen Document Author">
        <value order="0"/>
      </field>
      <field name="Objective-DOCSOpen Document Number">
        <value order="0"/>
      </field>
      <field name="Objective-DOCSOpen Document Type">
        <value order="0"/>
      </field>
      <field name="Objective-DOCSOpen Security">
        <value order="0"/>
      </field>
      <field name="Objective-DOCSOpen System ID">
        <value order="0"/>
      </field>
      <field name="Objective-Inherit Keyword">
        <value order="0">Y</value>
      </field>
      <field name="Objective-Indication">
        <value order="0"/>
      </field>
      <field name="Objective-Approver">
        <value order="0"/>
      </field>
      <field name="Objective-Reviewer One">
        <value order="0"/>
      </field>
      <field name="Objective-Reviewer Two">
        <value order="0"/>
      </field>
      <field name="Objective-Reviewer Three">
        <value order="0"/>
      </field>
      <field name="Objective-Connect Creator">
        <value order="0"/>
      </field>
      <field name="Objective-File Barcode">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99" ma:contentTypeDescription="" ma:contentTypeScope="" ma:versionID="699770b491cfce24a26714b4b57606e3">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2.xml><?xml version="1.0" encoding="utf-8"?>
<ds:datastoreItem xmlns:ds="http://schemas.openxmlformats.org/officeDocument/2006/customXml" ds:itemID="{EB7A5734-7334-412D-8E40-E932ACB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5.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Liz Barlow</cp:lastModifiedBy>
  <cp:revision/>
  <cp:lastPrinted>2021-07-14T20:44:06Z</cp:lastPrinted>
  <dcterms:created xsi:type="dcterms:W3CDTF">2010-10-17T20:59:02Z</dcterms:created>
  <dcterms:modified xsi:type="dcterms:W3CDTF">2021-07-29T21:48:10Z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A1393284</vt:lpwstr>
  </property>
  <property fmtid="{D5CDD505-2E9C-101B-9397-08002B2CF9AE}" pid="12" name="Objective-Title">
    <vt:lpwstr>2020-07 CE Gifts, Benefits &amp; Expenses Disclosure (1 July 2020 - 30 June 2021)</vt:lpwstr>
  </property>
  <property fmtid="{D5CDD505-2E9C-101B-9397-08002B2CF9AE}" pid="13" name="Objective-Description">
    <vt:lpwstr/>
  </property>
  <property fmtid="{D5CDD505-2E9C-101B-9397-08002B2CF9AE}" pid="14" name="Objective-CreationStamp">
    <vt:filetime>2020-05-27T02:35:41Z</vt:filetime>
  </property>
  <property fmtid="{D5CDD505-2E9C-101B-9397-08002B2CF9AE}" pid="15" name="Objective-IsApproved">
    <vt:bool>false</vt:bool>
  </property>
  <property fmtid="{D5CDD505-2E9C-101B-9397-08002B2CF9AE}" pid="16" name="Objective-IsPublished">
    <vt:bool>false</vt:bool>
  </property>
  <property fmtid="{D5CDD505-2E9C-101B-9397-08002B2CF9AE}" pid="17" name="Objective-DatePublished">
    <vt:lpwstr/>
  </property>
  <property fmtid="{D5CDD505-2E9C-101B-9397-08002B2CF9AE}" pid="18" name="Objective-ModificationStamp">
    <vt:filetime>2021-07-21T02:10:54Z</vt:filetime>
  </property>
  <property fmtid="{D5CDD505-2E9C-101B-9397-08002B2CF9AE}" pid="19" name="Objective-Owner">
    <vt:lpwstr>Amber Smith</vt:lpwstr>
  </property>
  <property fmtid="{D5CDD505-2E9C-101B-9397-08002B2CF9AE}" pid="20" name="Objective-Path">
    <vt:lpwstr>Objective Global Folder:PHARMAC Fileplan:Communications and External Relations:Stakeholder Relationships:Government organisations - 1. NZ:Public Service Commission (previously State Services Commission):Disclosure of gifts, expenses and hospitality spreadsheets:2020-2021 CE Expenses:</vt:lpwstr>
  </property>
  <property fmtid="{D5CDD505-2E9C-101B-9397-08002B2CF9AE}" pid="21" name="Objective-Parent">
    <vt:lpwstr>2020-2021 CE Expenses</vt:lpwstr>
  </property>
  <property fmtid="{D5CDD505-2E9C-101B-9397-08002B2CF9AE}" pid="22" name="Objective-State">
    <vt:lpwstr>Being Drafted</vt:lpwstr>
  </property>
  <property fmtid="{D5CDD505-2E9C-101B-9397-08002B2CF9AE}" pid="23" name="Objective-VersionId">
    <vt:lpwstr>vA2648119</vt:lpwstr>
  </property>
  <property fmtid="{D5CDD505-2E9C-101B-9397-08002B2CF9AE}" pid="24" name="Objective-Version">
    <vt:lpwstr>0.32</vt:lpwstr>
  </property>
  <property fmtid="{D5CDD505-2E9C-101B-9397-08002B2CF9AE}" pid="25" name="Objective-VersionNumber">
    <vt:r8>32</vt:r8>
  </property>
  <property fmtid="{D5CDD505-2E9C-101B-9397-08002B2CF9AE}" pid="26" name="Objective-VersionComment">
    <vt:lpwstr/>
  </property>
  <property fmtid="{D5CDD505-2E9C-101B-9397-08002B2CF9AE}" pid="27" name="Objective-FileNumber">
    <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Meeting File">
    <vt:lpwstr/>
  </property>
  <property fmtid="{D5CDD505-2E9C-101B-9397-08002B2CF9AE}" pid="31" name="Objective-Chemical name">
    <vt:lpwstr/>
  </property>
  <property fmtid="{D5CDD505-2E9C-101B-9397-08002B2CF9AE}" pid="32" name="Objective-Application / Proposal Number">
    <vt:lpwstr/>
  </property>
  <property fmtid="{D5CDD505-2E9C-101B-9397-08002B2CF9AE}" pid="33" name="Objective-Applicant">
    <vt:lpwstr/>
  </property>
  <property fmtid="{D5CDD505-2E9C-101B-9397-08002B2CF9AE}" pid="34" name="Objective-Meeting Date">
    <vt:lpwstr/>
  </property>
  <property fmtid="{D5CDD505-2E9C-101B-9397-08002B2CF9AE}" pid="35" name="Objective-Meeting Type">
    <vt:lpwstr/>
  </property>
  <property fmtid="{D5CDD505-2E9C-101B-9397-08002B2CF9AE}" pid="36" name="Objective-Meeting Format">
    <vt:lpwstr/>
  </property>
  <property fmtid="{D5CDD505-2E9C-101B-9397-08002B2CF9AE}" pid="37" name="Objective-DOCSOpen Document Author">
    <vt:lpwstr/>
  </property>
  <property fmtid="{D5CDD505-2E9C-101B-9397-08002B2CF9AE}" pid="38" name="Objective-DOCSOpen Document Number">
    <vt:lpwstr/>
  </property>
  <property fmtid="{D5CDD505-2E9C-101B-9397-08002B2CF9AE}" pid="39" name="Objective-DOCSOpen Document Type">
    <vt:lpwstr/>
  </property>
  <property fmtid="{D5CDD505-2E9C-101B-9397-08002B2CF9AE}" pid="40" name="Objective-DOCSOpen Security">
    <vt:lpwstr/>
  </property>
  <property fmtid="{D5CDD505-2E9C-101B-9397-08002B2CF9AE}" pid="41" name="Objective-DOCSOpen System ID">
    <vt:lpwstr/>
  </property>
  <property fmtid="{D5CDD505-2E9C-101B-9397-08002B2CF9AE}" pid="42" name="Objective-Inherit Keyword">
    <vt:lpwstr>Y</vt:lpwstr>
  </property>
  <property fmtid="{D5CDD505-2E9C-101B-9397-08002B2CF9AE}" pid="43" name="Objective-Indication">
    <vt:lpwstr/>
  </property>
  <property fmtid="{D5CDD505-2E9C-101B-9397-08002B2CF9AE}" pid="44" name="Objective-Approver">
    <vt:lpwstr/>
  </property>
  <property fmtid="{D5CDD505-2E9C-101B-9397-08002B2CF9AE}" pid="45" name="Objective-Reviewer One">
    <vt:lpwstr/>
  </property>
  <property fmtid="{D5CDD505-2E9C-101B-9397-08002B2CF9AE}" pid="46" name="Objective-Reviewer Two">
    <vt:lpwstr/>
  </property>
  <property fmtid="{D5CDD505-2E9C-101B-9397-08002B2CF9AE}" pid="47" name="Objective-Reviewer Three">
    <vt:lpwstr/>
  </property>
  <property fmtid="{D5CDD505-2E9C-101B-9397-08002B2CF9AE}" pid="48" name="Objective-Connect Creator">
    <vt:lpwstr/>
  </property>
  <property fmtid="{D5CDD505-2E9C-101B-9397-08002B2CF9AE}" pid="49" name="Objective-File Barcode">
    <vt:lpwstr/>
  </property>
  <property fmtid="{D5CDD505-2E9C-101B-9397-08002B2CF9AE}" pid="50" name="Objective-Comment">
    <vt:lpwstr/>
  </property>
</Properties>
</file>